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AccessCapitalIFN\web\storage\app\public\accesscapital\template\"/>
    </mc:Choice>
  </mc:AlternateContent>
  <bookViews>
    <workbookView xWindow="0" yWindow="0" windowWidth="28800" windowHeight="12336" activeTab="8"/>
  </bookViews>
  <sheets>
    <sheet name="Parametri" sheetId="1" r:id="rId1"/>
    <sheet name="Data Sources" sheetId="2" r:id="rId2"/>
    <sheet name="Unique Combinations" sheetId="3" r:id="rId3"/>
    <sheet name="Anexa 1" sheetId="4" r:id="rId4"/>
    <sheet name="Anexa 2" sheetId="5" r:id="rId5"/>
    <sheet name="Validari" sheetId="6" r:id="rId6"/>
    <sheet name="Instrumente AN1" sheetId="7" r:id="rId7"/>
    <sheet name="Instrumente AN2" sheetId="8" r:id="rId8"/>
    <sheet name="Tari" sheetId="9" r:id="rId9"/>
  </sheets>
  <definedNames>
    <definedName name="_xlnm._FilterDatabase" localSheetId="1" hidden="1">'Data Sources'!$A$1:$X$1</definedName>
  </definedNames>
  <calcPr calcId="152511" forceFullCalc="1"/>
</workbook>
</file>

<file path=xl/calcChain.xml><?xml version="1.0" encoding="utf-8"?>
<calcChain xmlns="http://schemas.openxmlformats.org/spreadsheetml/2006/main">
  <c r="C39" i="5" l="1"/>
  <c r="C29" i="5" l="1"/>
  <c r="G42" i="4"/>
  <c r="C32" i="5"/>
  <c r="C28" i="5"/>
  <c r="G33" i="4"/>
  <c r="G35" i="4"/>
  <c r="G34" i="4"/>
  <c r="G32" i="4"/>
  <c r="G41" i="4"/>
  <c r="H31" i="4" l="1"/>
  <c r="G31" i="4"/>
  <c r="G30" i="4"/>
  <c r="J39" i="5" l="1"/>
  <c r="I39" i="5"/>
  <c r="H39" i="5"/>
  <c r="G39" i="5"/>
  <c r="D38" i="5"/>
  <c r="C38" i="5"/>
  <c r="D37" i="5"/>
  <c r="I37" i="5" s="1"/>
  <c r="C37" i="5"/>
  <c r="I36" i="5"/>
  <c r="C36" i="5"/>
  <c r="G36" i="5" s="1"/>
  <c r="I35" i="5"/>
  <c r="C35" i="5"/>
  <c r="H35" i="5" s="1"/>
  <c r="D34" i="5"/>
  <c r="C34" i="5"/>
  <c r="D33" i="5"/>
  <c r="C33" i="5"/>
  <c r="I32" i="5"/>
  <c r="J32" i="5"/>
  <c r="I29" i="5"/>
  <c r="G29" i="5"/>
  <c r="D27" i="5"/>
  <c r="C27" i="5"/>
  <c r="D26" i="5"/>
  <c r="C26" i="5"/>
  <c r="I25" i="5"/>
  <c r="C25" i="5"/>
  <c r="J25" i="5" s="1"/>
  <c r="I24" i="5"/>
  <c r="C24" i="5"/>
  <c r="H24" i="5" s="1"/>
  <c r="I23" i="5"/>
  <c r="C23" i="5"/>
  <c r="J23" i="5" s="1"/>
  <c r="I22" i="5"/>
  <c r="C22" i="5"/>
  <c r="H22" i="5" s="1"/>
  <c r="I21" i="5"/>
  <c r="C21" i="5"/>
  <c r="J21" i="5" s="1"/>
  <c r="I20" i="5"/>
  <c r="C20" i="5"/>
  <c r="H20" i="5" s="1"/>
  <c r="I19" i="5"/>
  <c r="C19" i="5"/>
  <c r="J19" i="5" s="1"/>
  <c r="D18" i="5"/>
  <c r="I18" i="5" s="1"/>
  <c r="C18" i="5"/>
  <c r="G18" i="5" s="1"/>
  <c r="D17" i="5"/>
  <c r="C17" i="5"/>
  <c r="G17" i="5" s="1"/>
  <c r="D16" i="5"/>
  <c r="C16" i="5"/>
  <c r="G16" i="5" s="1"/>
  <c r="D15" i="5"/>
  <c r="C15" i="5"/>
  <c r="D14" i="5"/>
  <c r="I14" i="5" s="1"/>
  <c r="C14" i="5"/>
  <c r="I13" i="5"/>
  <c r="C13" i="5"/>
  <c r="B7" i="5"/>
  <c r="AB1" i="5"/>
  <c r="H41" i="4"/>
  <c r="L41" i="4"/>
  <c r="B41" i="4"/>
  <c r="H40" i="4"/>
  <c r="G40" i="4"/>
  <c r="B40" i="4"/>
  <c r="H39" i="4"/>
  <c r="G39" i="4"/>
  <c r="B39" i="4"/>
  <c r="H38" i="4"/>
  <c r="G38" i="4"/>
  <c r="B38" i="4"/>
  <c r="H37" i="4"/>
  <c r="G37" i="4"/>
  <c r="B37" i="4"/>
  <c r="H36" i="4"/>
  <c r="G36" i="4"/>
  <c r="B36" i="4"/>
  <c r="H35" i="4"/>
  <c r="B35" i="4"/>
  <c r="H34" i="4"/>
  <c r="B34" i="4"/>
  <c r="H33" i="4"/>
  <c r="L33" i="4"/>
  <c r="B33" i="4"/>
  <c r="H32" i="4"/>
  <c r="B32" i="4"/>
  <c r="B31" i="4"/>
  <c r="H30" i="4"/>
  <c r="B30" i="4"/>
  <c r="H29" i="4"/>
  <c r="B29" i="4"/>
  <c r="H28" i="4"/>
  <c r="G28" i="4"/>
  <c r="B28" i="4"/>
  <c r="H27" i="4"/>
  <c r="G27" i="4"/>
  <c r="B27" i="4"/>
  <c r="H26" i="4"/>
  <c r="B26" i="4"/>
  <c r="H25" i="4"/>
  <c r="G25" i="4"/>
  <c r="B25" i="4"/>
  <c r="H24" i="4"/>
  <c r="G24" i="4"/>
  <c r="B24" i="4"/>
  <c r="L23" i="4"/>
  <c r="H23" i="4"/>
  <c r="B23" i="4"/>
  <c r="H22" i="4"/>
  <c r="G22" i="4"/>
  <c r="B22" i="4"/>
  <c r="H21" i="4"/>
  <c r="G21" i="4"/>
  <c r="B21" i="4"/>
  <c r="H20" i="4"/>
  <c r="G20" i="4"/>
  <c r="B20" i="4"/>
  <c r="H19" i="4"/>
  <c r="G19" i="4"/>
  <c r="B19" i="4"/>
  <c r="H18" i="4"/>
  <c r="G18" i="4"/>
  <c r="B18" i="4"/>
  <c r="H17" i="4"/>
  <c r="G17" i="4"/>
  <c r="B17" i="4"/>
  <c r="B12" i="4"/>
  <c r="B11" i="4"/>
  <c r="B9" i="4"/>
  <c r="B8" i="4"/>
  <c r="C6" i="4"/>
  <c r="H4" i="4"/>
  <c r="H3" i="4"/>
  <c r="H24" i="3"/>
  <c r="G24" i="3"/>
  <c r="F24" i="3"/>
  <c r="H23" i="3"/>
  <c r="G23" i="3"/>
  <c r="F23" i="3"/>
  <c r="H22" i="3"/>
  <c r="G22" i="3"/>
  <c r="F22" i="3"/>
  <c r="H21" i="3"/>
  <c r="G21" i="3"/>
  <c r="F21" i="3"/>
  <c r="H20" i="3"/>
  <c r="G20" i="3"/>
  <c r="F20" i="3"/>
  <c r="H19" i="3"/>
  <c r="G19" i="3"/>
  <c r="F19" i="3"/>
  <c r="H18" i="3"/>
  <c r="G18" i="3"/>
  <c r="F18" i="3"/>
  <c r="H17" i="3"/>
  <c r="G17" i="3"/>
  <c r="F17" i="3"/>
  <c r="H16" i="3"/>
  <c r="G16" i="3"/>
  <c r="F16" i="3"/>
  <c r="H15" i="3"/>
  <c r="G15" i="3"/>
  <c r="F15" i="3"/>
  <c r="H14" i="3"/>
  <c r="G14" i="3"/>
  <c r="F14" i="3"/>
  <c r="H13" i="3"/>
  <c r="G13" i="3"/>
  <c r="F13" i="3"/>
  <c r="H12" i="3"/>
  <c r="G12" i="3"/>
  <c r="F12" i="3"/>
  <c r="H11" i="3"/>
  <c r="G11" i="3"/>
  <c r="F11" i="3"/>
  <c r="H10" i="3"/>
  <c r="G10" i="3"/>
  <c r="F10" i="3"/>
  <c r="H9" i="3"/>
  <c r="G9" i="3"/>
  <c r="F9" i="3"/>
  <c r="H8" i="3"/>
  <c r="G8" i="3"/>
  <c r="F8" i="3"/>
  <c r="H7" i="3"/>
  <c r="G7" i="3"/>
  <c r="F7" i="3"/>
  <c r="H6" i="3"/>
  <c r="G6" i="3"/>
  <c r="F6" i="3"/>
  <c r="H5" i="3"/>
  <c r="G5" i="3"/>
  <c r="F5" i="3"/>
  <c r="H4" i="3"/>
  <c r="G4" i="3"/>
  <c r="F4" i="3"/>
  <c r="H3" i="3"/>
  <c r="G3" i="3"/>
  <c r="F3" i="3"/>
  <c r="H2" i="3"/>
  <c r="G2" i="3"/>
  <c r="F2" i="3"/>
  <c r="D31" i="5" l="1"/>
  <c r="I31" i="5" s="1"/>
  <c r="H13" i="5"/>
  <c r="E14" i="5"/>
  <c r="F15" i="5" s="1"/>
  <c r="L24" i="4"/>
  <c r="J16" i="5"/>
  <c r="P37" i="4"/>
  <c r="J20" i="5"/>
  <c r="D12" i="5"/>
  <c r="I12" i="5" s="1"/>
  <c r="H19" i="5"/>
  <c r="G32" i="5"/>
  <c r="H32" i="5"/>
  <c r="L17" i="4"/>
  <c r="H25" i="5"/>
  <c r="J34" i="5"/>
  <c r="F33" i="5"/>
  <c r="F24" i="5"/>
  <c r="P31" i="4"/>
  <c r="Q1" i="5"/>
  <c r="J13" i="5"/>
  <c r="J15" i="5"/>
  <c r="J17" i="5"/>
  <c r="J18" i="5"/>
  <c r="F22" i="5"/>
  <c r="H23" i="5"/>
  <c r="C31" i="5"/>
  <c r="J33" i="5"/>
  <c r="H36" i="5"/>
  <c r="L43" i="4"/>
  <c r="L34" i="4"/>
  <c r="P38" i="4"/>
  <c r="G13" i="5"/>
  <c r="H14" i="5"/>
  <c r="H18" i="5"/>
  <c r="F20" i="5"/>
  <c r="H21" i="5"/>
  <c r="J24" i="5"/>
  <c r="G33" i="5"/>
  <c r="J22" i="5"/>
  <c r="F35" i="5"/>
  <c r="J35" i="5"/>
  <c r="F39" i="5"/>
  <c r="L32" i="4"/>
  <c r="P1" i="5"/>
  <c r="C12" i="5"/>
  <c r="F14" i="5"/>
  <c r="J14" i="5"/>
  <c r="G15" i="5"/>
  <c r="H16" i="5"/>
  <c r="H17" i="5"/>
  <c r="G19" i="5"/>
  <c r="G21" i="5"/>
  <c r="G23" i="5"/>
  <c r="G25" i="5"/>
  <c r="H29" i="5"/>
  <c r="H33" i="5"/>
  <c r="I34" i="5"/>
  <c r="G35" i="5"/>
  <c r="F37" i="5"/>
  <c r="J37" i="5"/>
  <c r="G14" i="5"/>
  <c r="H15" i="5"/>
  <c r="I16" i="5"/>
  <c r="E17" i="5"/>
  <c r="F18" i="5" s="1"/>
  <c r="I17" i="5"/>
  <c r="I33" i="5"/>
  <c r="F34" i="5"/>
  <c r="F36" i="5"/>
  <c r="J36" i="5"/>
  <c r="G37" i="5"/>
  <c r="I15" i="5"/>
  <c r="F16" i="5"/>
  <c r="F17" i="5"/>
  <c r="G20" i="5"/>
  <c r="G22" i="5"/>
  <c r="G24" i="5"/>
  <c r="F29" i="5"/>
  <c r="J29" i="5"/>
  <c r="G34" i="5"/>
  <c r="H37" i="5"/>
  <c r="F19" i="5"/>
  <c r="F21" i="5"/>
  <c r="F23" i="5"/>
  <c r="F25" i="5"/>
  <c r="H34" i="5"/>
  <c r="E31" i="5" l="1"/>
  <c r="F32" i="5" s="1"/>
  <c r="F31" i="5"/>
  <c r="P39" i="4"/>
  <c r="G31" i="5"/>
  <c r="H31" i="5"/>
  <c r="G12" i="5"/>
  <c r="F12" i="5"/>
  <c r="F13" i="5"/>
  <c r="H12" i="5"/>
  <c r="J12" i="5"/>
</calcChain>
</file>

<file path=xl/sharedStrings.xml><?xml version="1.0" encoding="utf-8"?>
<sst xmlns="http://schemas.openxmlformats.org/spreadsheetml/2006/main" count="1232" uniqueCount="853">
  <si>
    <t>Locatie:</t>
  </si>
  <si>
    <t>Principal</t>
  </si>
  <si>
    <t>Sistem Contabil:</t>
  </si>
  <si>
    <t>BNR</t>
  </si>
  <si>
    <t>Data raportare:</t>
  </si>
  <si>
    <t>Denumirea IFN:</t>
  </si>
  <si>
    <t>CUI:</t>
  </si>
  <si>
    <t>Cale export:</t>
  </si>
  <si>
    <t>D:\</t>
  </si>
  <si>
    <t>Intocmit</t>
  </si>
  <si>
    <t>Nume</t>
  </si>
  <si>
    <t>Functie</t>
  </si>
  <si>
    <t>Telefon</t>
  </si>
  <si>
    <t>E-mail</t>
  </si>
  <si>
    <t>Transmis</t>
  </si>
  <si>
    <t>Rulare raportare Statistica</t>
  </si>
  <si>
    <t>1. Introduceti datele aferente raportarii (Worksheet 'Parametri')</t>
  </si>
  <si>
    <t>2. Actualizati Sursa de date (Worksheet 'Data Sources' - Refresh)</t>
  </si>
  <si>
    <t>3. Anexa 1 - Buton Genereaza Anexa 1</t>
  </si>
  <si>
    <t>4. Anexa 2 - Se calculeaza automat dupa actualizarea sursei de date</t>
  </si>
  <si>
    <t>5. Export xml - Sheet 'Parametri' Buton Export XML.</t>
  </si>
  <si>
    <t>ContractId</t>
  </si>
  <si>
    <t>ContractSiteId</t>
  </si>
  <si>
    <t>ContractNumber</t>
  </si>
  <si>
    <t>PartnerId</t>
  </si>
  <si>
    <t>PartnerCode</t>
  </si>
  <si>
    <t>PartnerName</t>
  </si>
  <si>
    <t>AccountSymbol</t>
  </si>
  <si>
    <t>AccountId</t>
  </si>
  <si>
    <t>CurrencyCode</t>
  </si>
  <si>
    <t>ClosingBalance|Debit</t>
  </si>
  <si>
    <t>ClosingBalance|Credit</t>
  </si>
  <si>
    <t>EqClosingBalance|Debit</t>
  </si>
  <si>
    <t>EqClosingBalance|Credit</t>
  </si>
  <si>
    <t>AN2</t>
  </si>
  <si>
    <t>Scadenta</t>
  </si>
  <si>
    <t>ScadentaCod</t>
  </si>
  <si>
    <t>Tara</t>
  </si>
  <si>
    <t>CodESA</t>
  </si>
  <si>
    <t>Destinatie</t>
  </si>
  <si>
    <t>Active_cotate</t>
  </si>
  <si>
    <t>Leas_Op</t>
  </si>
  <si>
    <t>Atasata</t>
  </si>
  <si>
    <t>Activitate</t>
  </si>
  <si>
    <t>AN1</t>
  </si>
  <si>
    <t>RON</t>
  </si>
  <si>
    <t>RO</t>
  </si>
  <si>
    <t>S11</t>
  </si>
  <si>
    <t>S123</t>
  </si>
  <si>
    <t>A5</t>
  </si>
  <si>
    <t>S14</t>
  </si>
  <si>
    <t>A5c</t>
  </si>
  <si>
    <t>A5d</t>
  </si>
  <si>
    <t>A1</t>
  </si>
  <si>
    <t>S124</t>
  </si>
  <si>
    <t>P8</t>
  </si>
  <si>
    <t>P9</t>
  </si>
  <si>
    <t>A17</t>
  </si>
  <si>
    <t>A18</t>
  </si>
  <si>
    <t>P2</t>
  </si>
  <si>
    <t>P3</t>
  </si>
  <si>
    <t>A9</t>
  </si>
  <si>
    <t>A16</t>
  </si>
  <si>
    <t>P1</t>
  </si>
  <si>
    <t>Order1</t>
  </si>
  <si>
    <t>Order2</t>
  </si>
  <si>
    <t>Value</t>
  </si>
  <si>
    <t>A2</t>
  </si>
  <si>
    <t>Anexa nr. III.1</t>
  </si>
  <si>
    <t>CUI</t>
  </si>
  <si>
    <t xml:space="preserve">Situatia activelor si pasivelor bilantiere existente in sold </t>
  </si>
  <si>
    <t>Denumire</t>
  </si>
  <si>
    <t>la data de:</t>
  </si>
  <si>
    <t>Intocmit:</t>
  </si>
  <si>
    <t>Nume si prenume:</t>
  </si>
  <si>
    <t>Telefon:</t>
  </si>
  <si>
    <t>Transmis:</t>
  </si>
  <si>
    <t>- unitati -</t>
  </si>
  <si>
    <t>Cod rand</t>
  </si>
  <si>
    <t>Active/Pasive</t>
  </si>
  <si>
    <t xml:space="preserve">Cod              Scadenta </t>
  </si>
  <si>
    <t>Cod ISO*)ŢARA</t>
  </si>
  <si>
    <t>Cod Sector Institutional</t>
  </si>
  <si>
    <t>MONEDA               (Cod ISO)</t>
  </si>
  <si>
    <t xml:space="preserve"> VALOAREA TOTALĂ, inclusiv creanţa/datoria ataşată</t>
  </si>
  <si>
    <t xml:space="preserve">  Creanta/datoria atasata</t>
  </si>
  <si>
    <t>A</t>
  </si>
  <si>
    <t>B</t>
  </si>
  <si>
    <t>C</t>
  </si>
  <si>
    <t>D</t>
  </si>
  <si>
    <t>E</t>
  </si>
  <si>
    <t>F</t>
  </si>
  <si>
    <t>G</t>
  </si>
  <si>
    <t>S1260</t>
  </si>
  <si>
    <t>ok</t>
  </si>
  <si>
    <t>valoarea din balanta</t>
  </si>
  <si>
    <t>?</t>
  </si>
  <si>
    <t>P2_S11</t>
  </si>
  <si>
    <t>P2 s14</t>
  </si>
  <si>
    <t>Anexa nr. III.2</t>
  </si>
  <si>
    <t>Situatia principalelor active si pasive bilantiere in echivalent lei</t>
  </si>
  <si>
    <t>existente in sold la data de:</t>
  </si>
  <si>
    <t>- echivalent lei -</t>
  </si>
  <si>
    <t>val - activ</t>
  </si>
  <si>
    <t>creante - activ</t>
  </si>
  <si>
    <t>valoare - pasiv</t>
  </si>
  <si>
    <t>creante-pasiv</t>
  </si>
  <si>
    <t>ECHILIBRARE - Valoare totala</t>
  </si>
  <si>
    <t>ECHILIBRARE - Creanta</t>
  </si>
  <si>
    <t>Active/pasive</t>
  </si>
  <si>
    <t xml:space="preserve"> Valoarea totala, inclusiv creanţa/datoria ataşată                  (lei)   </t>
  </si>
  <si>
    <t xml:space="preserve">                        Creanta/Datoria  atasata</t>
  </si>
  <si>
    <t>E-A1 = rd. (A2+A3+A4+A5+A6+A7+A8+A9+A10+A11+A12+A13+A14+A15), col. B!</t>
  </si>
  <si>
    <t>E- rd.A1= rd. (A3+A4+A5+A6+A7+A12+A13+A15), col.C!</t>
  </si>
  <si>
    <t>E-Rd. P1= rd. (P2+P3+P4+P5+P6+P7+P8),col. B!</t>
  </si>
  <si>
    <t>E-Rd. P1= rd. (P3+P4+P6+P7+P8),col. C!</t>
  </si>
  <si>
    <t>E-Rd.A1=rd. P1, col. B !</t>
  </si>
  <si>
    <t>E-Rd.A1=rd. P1, col. C !</t>
  </si>
  <si>
    <t>Introducere valoare</t>
  </si>
  <si>
    <t>E-VALOAREA TOTALA este numar&gt;=0 de lungime&lt; 15!</t>
  </si>
  <si>
    <t>Introducere creanta</t>
  </si>
  <si>
    <t>E-CREANTA ATASATA este numar&gt;=0 de lungime&lt; 15!</t>
  </si>
  <si>
    <t>Valoare&gt;=creanta</t>
  </si>
  <si>
    <t>A0</t>
  </si>
  <si>
    <t>ACTIVE</t>
  </si>
  <si>
    <t>Numerar</t>
  </si>
  <si>
    <t>xxxxxxxxxxxx</t>
  </si>
  <si>
    <t>OK</t>
  </si>
  <si>
    <t>Depozite overnight</t>
  </si>
  <si>
    <t>A3</t>
  </si>
  <si>
    <t>Depozite la termen</t>
  </si>
  <si>
    <t>A4</t>
  </si>
  <si>
    <t>Alte depozite</t>
  </si>
  <si>
    <t>Credite acordate</t>
  </si>
  <si>
    <t>A6</t>
  </si>
  <si>
    <t>Titluri de natura datoriei deţinute</t>
  </si>
  <si>
    <t>A7</t>
  </si>
  <si>
    <t>Acţiuni cotate</t>
  </si>
  <si>
    <t>A8</t>
  </si>
  <si>
    <t>Acţiuni necotate</t>
  </si>
  <si>
    <t>Alte participaţii</t>
  </si>
  <si>
    <t>A10</t>
  </si>
  <si>
    <t>Acţiuni/unităţi ale fondurilor de piaţă monetară (FPM)</t>
  </si>
  <si>
    <t>A11</t>
  </si>
  <si>
    <t>Acţiuni/unităţi de fond ale fondurilor de investiţii, altele decât cele de piaţă monetară</t>
  </si>
  <si>
    <t>A12</t>
  </si>
  <si>
    <t>Provizioane pentru executarea garanţiilor standardizate</t>
  </si>
  <si>
    <t>A13</t>
  </si>
  <si>
    <t>Instrumente financiare derivate şi opţiuni pe acţiuni ale angajaţilor</t>
  </si>
  <si>
    <t>A14</t>
  </si>
  <si>
    <t>Credite comerciale şi avansuri acordate</t>
  </si>
  <si>
    <t>A15</t>
  </si>
  <si>
    <t>Alte sume de primit, exclusiv credite comerciale şi avansuri</t>
  </si>
  <si>
    <t>Active fixe</t>
  </si>
  <si>
    <t>Alte active</t>
  </si>
  <si>
    <t>P0</t>
  </si>
  <si>
    <t>PASIVE</t>
  </si>
  <si>
    <t>Capital şi rezerve</t>
  </si>
  <si>
    <t>Credite primite</t>
  </si>
  <si>
    <t>Titluri de natura datoriei emise</t>
  </si>
  <si>
    <t>P4</t>
  </si>
  <si>
    <t>P5</t>
  </si>
  <si>
    <t>P6</t>
  </si>
  <si>
    <t>Credite comerciale şi avansuri primite</t>
  </si>
  <si>
    <t>P7</t>
  </si>
  <si>
    <t>Alte sume de plătit, exclusiv credite comerciale şi avansuri</t>
  </si>
  <si>
    <t>Alte pasive</t>
  </si>
  <si>
    <t>Soldurile exprimate in alte monede sunt convertite in lei la cursul de schimb al pietei valutare comunicat de BNR in ultima zi bancara a lunii pentru care se face raportarea.</t>
  </si>
  <si>
    <t>AN1 fara TARA</t>
  </si>
  <si>
    <t>AN1 fara Scad</t>
  </si>
  <si>
    <t>AN1 fara creante atasate</t>
  </si>
  <si>
    <t xml:space="preserve">            </t>
  </si>
  <si>
    <t>P10</t>
  </si>
  <si>
    <t>A40</t>
  </si>
  <si>
    <t>ACTIVE ŞI PASIVE BILANŢIERE ale institutiilor financiare nebancare</t>
  </si>
  <si>
    <t>COD</t>
  </si>
  <si>
    <t>DESCRIERE</t>
  </si>
  <si>
    <t>A5a</t>
  </si>
  <si>
    <t>Credite acordate gospodăriilor populaţiei şi instituţiilor fără scop lucrativ în serviciul gospodăriilor populaţiei, din care pentru: - consum</t>
  </si>
  <si>
    <t>A5b</t>
  </si>
  <si>
    <t>Credite acordate gospodăriilor populaţiei şi instituţiilor fără scop lucrativ în serviciul gospodăriilor populaţiei, din care pentru: - locuinţe</t>
  </si>
  <si>
    <t>Credite acordate gospodăriilor populaţiei şi instituţiilor fără scop lucrativ în serviciul gospodăriilor populaţiei, din care pentru: - alte scopuri</t>
  </si>
  <si>
    <t>Credite acordate altor sectoare instituţionale</t>
  </si>
  <si>
    <t>Acţiuni/unităţi ale fondurilor de investiţii, altele decât cele de piaţă monetară</t>
  </si>
  <si>
    <t>Instrumente financiare derivate</t>
  </si>
  <si>
    <t>Opţiuni pe acţiuni ale angajaţilor</t>
  </si>
  <si>
    <t>Capital şi rezerve, din care:</t>
  </si>
  <si>
    <t>-capital social/capital de dotare</t>
  </si>
  <si>
    <t>Total active, din care:</t>
  </si>
  <si>
    <t>Total pasive, din care:</t>
  </si>
  <si>
    <t>TARI/ORGANIZATII</t>
  </si>
  <si>
    <t>AD</t>
  </si>
  <si>
    <t>Andorra</t>
  </si>
  <si>
    <t>AE</t>
  </si>
  <si>
    <t>Emiratele Arabe Unite</t>
  </si>
  <si>
    <t>AF</t>
  </si>
  <si>
    <t>Afganistan</t>
  </si>
  <si>
    <t>AG</t>
  </si>
  <si>
    <t>Antigua şi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</si>
  <si>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</si>
  <si>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</si>
  <si>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</si>
  <si>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</si>
  <si>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</si>
  <si>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</si>
  <si>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</si>
  <si>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</si>
  <si>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AQ</t>
  </si>
  <si>
    <t>Antarctica</t>
  </si>
  <si>
    <t>AR</t>
  </si>
  <si>
    <t>Argentina</t>
  </si>
  <si>
    <t>AS</t>
  </si>
  <si>
    <t>Samoa Americană</t>
  </si>
  <si>
    <t>AT</t>
  </si>
  <si>
    <t>Austria</t>
  </si>
  <si>
    <t>AU</t>
  </si>
  <si>
    <t>Australia</t>
  </si>
  <si>
    <t>AW</t>
  </si>
  <si>
    <t>Aruba</t>
  </si>
  <si>
    <t>AX</t>
  </si>
  <si>
    <t>Insulele Aland (provincie a Finlandei)</t>
  </si>
  <si>
    <t>AZ</t>
  </si>
  <si>
    <t>Azerbaidjan</t>
  </si>
  <si>
    <t>BA</t>
  </si>
  <si>
    <t>Bosnia şi Herţegovina</t>
  </si>
  <si>
    <t>BB</t>
  </si>
  <si>
    <t>Barbados</t>
  </si>
  <si>
    <t>BD</t>
  </si>
  <si>
    <t>Bangladesh</t>
  </si>
  <si>
    <t>BE</t>
  </si>
  <si>
    <t>Belgia</t>
  </si>
  <si>
    <t>BF</t>
  </si>
  <si>
    <t>Burkina Faso</t>
  </si>
  <si>
    <t>BG</t>
  </si>
  <si>
    <t>Bulgaria</t>
  </si>
  <si>
    <t>BH</t>
  </si>
  <si>
    <t>Bahrein</t>
  </si>
  <si>
    <t>BI</t>
  </si>
  <si>
    <t>Burundi</t>
  </si>
  <si>
    <t>BJ</t>
  </si>
  <si>
    <t>Benin</t>
  </si>
  <si>
    <t>BL</t>
  </si>
  <si>
    <t>Saint Barthelemy</t>
  </si>
  <si>
    <t>BM</t>
  </si>
  <si>
    <t>Bermude (Insulele)</t>
  </si>
  <si>
    <t>BN</t>
  </si>
  <si>
    <t>Brunei Darussalam</t>
  </si>
  <si>
    <t>BO</t>
  </si>
  <si>
    <t>Bolivia</t>
  </si>
  <si>
    <t>BQ</t>
  </si>
  <si>
    <t xml:space="preserve">Bonaire, Sint Eustatius si Saba                 </t>
  </si>
  <si>
    <t>BR</t>
  </si>
  <si>
    <t>Brazilia</t>
  </si>
  <si>
    <t>BS</t>
  </si>
  <si>
    <t>Bahamas</t>
  </si>
  <si>
    <t>BT</t>
  </si>
  <si>
    <t>Buthan</t>
  </si>
  <si>
    <t>BV</t>
  </si>
  <si>
    <t>Bouvet (Insula)</t>
  </si>
  <si>
    <t>BW</t>
  </si>
  <si>
    <t>Botswana</t>
  </si>
  <si>
    <t>BY</t>
  </si>
  <si>
    <t>Belarus (Republica)</t>
  </si>
  <si>
    <t>BZ</t>
  </si>
  <si>
    <t>Belize</t>
  </si>
  <si>
    <t>CA</t>
  </si>
  <si>
    <t>Canada</t>
  </si>
  <si>
    <t>CC</t>
  </si>
  <si>
    <t>Cocos (Keeling, Insulele)</t>
  </si>
  <si>
    <t>CD</t>
  </si>
  <si>
    <t>Congo (Republica Democrată)</t>
  </si>
  <si>
    <t>CF</t>
  </si>
  <si>
    <t>Centrafricană (Republica)</t>
  </si>
  <si>
    <t>CG</t>
  </si>
  <si>
    <t>Congo</t>
  </si>
  <si>
    <t>CH</t>
  </si>
  <si>
    <t>Elveţia</t>
  </si>
  <si>
    <t>CI</t>
  </si>
  <si>
    <t>Coasta de Fildeş</t>
  </si>
  <si>
    <t>CK</t>
  </si>
  <si>
    <t>Cook, Insulele</t>
  </si>
  <si>
    <t>CL</t>
  </si>
  <si>
    <t>Chile</t>
  </si>
  <si>
    <t>CM</t>
  </si>
  <si>
    <t>Camerun</t>
  </si>
  <si>
    <t>CN</t>
  </si>
  <si>
    <t>China</t>
  </si>
  <si>
    <t>CO</t>
  </si>
  <si>
    <t>Columbia</t>
  </si>
  <si>
    <t>CR</t>
  </si>
  <si>
    <t>Costa Rica</t>
  </si>
  <si>
    <t>CS</t>
  </si>
  <si>
    <t>Serbia si Muntenegru</t>
  </si>
  <si>
    <t>CU</t>
  </si>
  <si>
    <t>Cuba</t>
  </si>
  <si>
    <t>CV</t>
  </si>
  <si>
    <t>Capul Verde</t>
  </si>
  <si>
    <t>CW</t>
  </si>
  <si>
    <t>CURAÇAO</t>
  </si>
  <si>
    <t>CX</t>
  </si>
  <si>
    <t>Christmas (Insula)</t>
  </si>
  <si>
    <t>CY</t>
  </si>
  <si>
    <t>Cipru</t>
  </si>
  <si>
    <t>CZ</t>
  </si>
  <si>
    <t>Cehia</t>
  </si>
  <si>
    <t>DE</t>
  </si>
  <si>
    <t>Germania</t>
  </si>
  <si>
    <t>DJ</t>
  </si>
  <si>
    <t>Djibouti</t>
  </si>
  <si>
    <t>DK</t>
  </si>
  <si>
    <t>Danemarca</t>
  </si>
  <si>
    <t>DM</t>
  </si>
  <si>
    <t>Dominica</t>
  </si>
  <si>
    <t>DO</t>
  </si>
  <si>
    <t>Dominicană (Republica)</t>
  </si>
  <si>
    <t>DZ</t>
  </si>
  <si>
    <t>Algeria</t>
  </si>
  <si>
    <t>EC</t>
  </si>
  <si>
    <t>Ecuador</t>
  </si>
  <si>
    <t>EE</t>
  </si>
  <si>
    <t>Estonia</t>
  </si>
  <si>
    <t>EG</t>
  </si>
  <si>
    <t>Egipt</t>
  </si>
  <si>
    <t>EH</t>
  </si>
  <si>
    <t>Sahara de Vest</t>
  </si>
  <si>
    <t>ER</t>
  </si>
  <si>
    <t>Eritreea</t>
  </si>
  <si>
    <t>ES</t>
  </si>
  <si>
    <t>Spania</t>
  </si>
  <si>
    <t>ET</t>
  </si>
  <si>
    <t>Etiopia</t>
  </si>
  <si>
    <t>FI</t>
  </si>
  <si>
    <t>Finlanda</t>
  </si>
  <si>
    <t>FJ</t>
  </si>
  <si>
    <t>Fiji</t>
  </si>
  <si>
    <t>FK</t>
  </si>
  <si>
    <t>Falkland (Malvine, Insulele)</t>
  </si>
  <si>
    <t>FM</t>
  </si>
  <si>
    <t>Micronezia</t>
  </si>
  <si>
    <t>FO</t>
  </si>
  <si>
    <t>Faroe (Insulele)</t>
  </si>
  <si>
    <t>FR</t>
  </si>
  <si>
    <t>Franţa</t>
  </si>
  <si>
    <t>GA</t>
  </si>
  <si>
    <t>Gabon</t>
  </si>
  <si>
    <t>GB</t>
  </si>
  <si>
    <t>Marea Britanie</t>
  </si>
  <si>
    <t>GD</t>
  </si>
  <si>
    <t>Grenada</t>
  </si>
  <si>
    <t>GE</t>
  </si>
  <si>
    <t>Georgia</t>
  </si>
  <si>
    <t>GF</t>
  </si>
  <si>
    <t>Guiana Franceză</t>
  </si>
  <si>
    <t>GG</t>
  </si>
  <si>
    <t>Guernsey</t>
  </si>
  <si>
    <t>GH</t>
  </si>
  <si>
    <t>Ghana</t>
  </si>
  <si>
    <t>GI</t>
  </si>
  <si>
    <t>Gibraltar</t>
  </si>
  <si>
    <t>GL</t>
  </si>
  <si>
    <t>Groenlanda</t>
  </si>
  <si>
    <t>GM</t>
  </si>
  <si>
    <t>Gambia</t>
  </si>
  <si>
    <t>GN</t>
  </si>
  <si>
    <t>Guineea</t>
  </si>
  <si>
    <t>GP</t>
  </si>
  <si>
    <t>Guadelupa</t>
  </si>
  <si>
    <t>GQ</t>
  </si>
  <si>
    <t>Guineea Ecuatorială</t>
  </si>
  <si>
    <t>GR</t>
  </si>
  <si>
    <t>Grecia</t>
  </si>
  <si>
    <t>GS</t>
  </si>
  <si>
    <t>Georgia de Sud şi Insulele Sandwich</t>
  </si>
  <si>
    <t>GT</t>
  </si>
  <si>
    <t>Guatemala</t>
  </si>
  <si>
    <t>GU</t>
  </si>
  <si>
    <t>Guam</t>
  </si>
  <si>
    <t>GW</t>
  </si>
  <si>
    <t>Guineea-Bissau</t>
  </si>
  <si>
    <t>GY</t>
  </si>
  <si>
    <t>Guyana</t>
  </si>
  <si>
    <t>HK</t>
  </si>
  <si>
    <t>Hong Kong</t>
  </si>
  <si>
    <t>HM</t>
  </si>
  <si>
    <t>Heard şi McDonald (Insulele)</t>
  </si>
  <si>
    <t>HN</t>
  </si>
  <si>
    <t>Honduras</t>
  </si>
  <si>
    <t>HR</t>
  </si>
  <si>
    <t>Croaţia</t>
  </si>
  <si>
    <t>HT</t>
  </si>
  <si>
    <t>Haiti</t>
  </si>
  <si>
    <t>HU</t>
  </si>
  <si>
    <t>Ungaria</t>
  </si>
  <si>
    <t>ID</t>
  </si>
  <si>
    <t>Indonezia</t>
  </si>
  <si>
    <t>IE</t>
  </si>
  <si>
    <t>Irlanda</t>
  </si>
  <si>
    <t>IL</t>
  </si>
  <si>
    <t>Israel</t>
  </si>
  <si>
    <t>IM</t>
  </si>
  <si>
    <t>Man (Insula)</t>
  </si>
  <si>
    <t>IN</t>
  </si>
  <si>
    <t>India</t>
  </si>
  <si>
    <t>IO</t>
  </si>
  <si>
    <t>Oceanul Indian (Teritoriile Britanice din)</t>
  </si>
  <si>
    <t>IQ</t>
  </si>
  <si>
    <t>Irak</t>
  </si>
  <si>
    <t>IR</t>
  </si>
  <si>
    <t>Iran</t>
  </si>
  <si>
    <t>IS</t>
  </si>
  <si>
    <t>Islanda</t>
  </si>
  <si>
    <t>IT</t>
  </si>
  <si>
    <t>Italia</t>
  </si>
  <si>
    <t>JE</t>
  </si>
  <si>
    <t>Jersey</t>
  </si>
  <si>
    <t>JM</t>
  </si>
  <si>
    <t>Jamaica</t>
  </si>
  <si>
    <t>JO</t>
  </si>
  <si>
    <t>Iordania</t>
  </si>
  <si>
    <t>JP</t>
  </si>
  <si>
    <t>Japonia</t>
  </si>
  <si>
    <t>KE</t>
  </si>
  <si>
    <t>Kenya</t>
  </si>
  <si>
    <t>KG</t>
  </si>
  <si>
    <t>Kirghiztan</t>
  </si>
  <si>
    <t>KH</t>
  </si>
  <si>
    <t>Cambodgia</t>
  </si>
  <si>
    <t>KI</t>
  </si>
  <si>
    <t>Kiribati</t>
  </si>
  <si>
    <t>KM</t>
  </si>
  <si>
    <t>Comore</t>
  </si>
  <si>
    <t>KN</t>
  </si>
  <si>
    <t>Saint Kitts şi Nevis</t>
  </si>
  <si>
    <t>KP</t>
  </si>
  <si>
    <t>Coreea de Nord</t>
  </si>
  <si>
    <t>KR</t>
  </si>
  <si>
    <t>Coreea de Sud</t>
  </si>
  <si>
    <t>KW</t>
  </si>
  <si>
    <t>Kuwait</t>
  </si>
  <si>
    <t>KY</t>
  </si>
  <si>
    <t>Cayman (Insulele)</t>
  </si>
  <si>
    <t>KZ</t>
  </si>
  <si>
    <t>Kazakhstan</t>
  </si>
  <si>
    <t>LA</t>
  </si>
  <si>
    <t>Laos (Republica Populară Democrată)</t>
  </si>
  <si>
    <t>LB</t>
  </si>
  <si>
    <t>Liban</t>
  </si>
  <si>
    <t>LC</t>
  </si>
  <si>
    <t>Sf.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</si>
  <si>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</si>
  <si>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</si>
  <si>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</si>
  <si>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</si>
  <si>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</si>
  <si>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</si>
  <si>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</si>
  <si>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</si>
  <si>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</si>
  <si>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Lituania</t>
  </si>
  <si>
    <t>LU</t>
  </si>
  <si>
    <t>Luxemburg</t>
  </si>
  <si>
    <t>LV</t>
  </si>
  <si>
    <t>Letonia</t>
  </si>
  <si>
    <t>LY</t>
  </si>
  <si>
    <t>Libia</t>
  </si>
  <si>
    <t>MA</t>
  </si>
  <si>
    <t>Maroc</t>
  </si>
  <si>
    <t>MC</t>
  </si>
  <si>
    <t>Monaco</t>
  </si>
  <si>
    <t>MD</t>
  </si>
  <si>
    <t>Moldova (Republica)</t>
  </si>
  <si>
    <t>ME</t>
  </si>
  <si>
    <t>Muntenegru</t>
  </si>
  <si>
    <t>MF</t>
  </si>
  <si>
    <t>Saint Martin</t>
  </si>
  <si>
    <t>MG</t>
  </si>
  <si>
    <t>Madagascar</t>
  </si>
  <si>
    <t>MH</t>
  </si>
  <si>
    <t>Marshall (Insulele)</t>
  </si>
  <si>
    <t>MK</t>
  </si>
  <si>
    <t>Macedonia (fosta Republică Iugoslavă)</t>
  </si>
  <si>
    <t>ML</t>
  </si>
  <si>
    <t>Mali</t>
  </si>
  <si>
    <t>MM</t>
  </si>
  <si>
    <t>Myanmar</t>
  </si>
  <si>
    <t>MN</t>
  </si>
  <si>
    <t>Mongolia</t>
  </si>
  <si>
    <t>MO</t>
  </si>
  <si>
    <t>Macao</t>
  </si>
  <si>
    <t>MP</t>
  </si>
  <si>
    <t>Mariane de Nord (Insulele)</t>
  </si>
  <si>
    <t>MQ</t>
  </si>
  <si>
    <t>Martinica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</si>
  <si>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</si>
  <si>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</si>
  <si>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</si>
  <si>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</si>
  <si>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</si>
  <si>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</si>
  <si>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</si>
  <si>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</si>
  <si>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</si>
  <si>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 (Insulele)</t>
  </si>
  <si>
    <t>MW</t>
  </si>
  <si>
    <t>Malawi</t>
  </si>
  <si>
    <t>MX</t>
  </si>
  <si>
    <t>Mexic</t>
  </si>
  <si>
    <t>MY</t>
  </si>
  <si>
    <t>Malaezia</t>
  </si>
  <si>
    <t>MZ</t>
  </si>
  <si>
    <t>Mozambic</t>
  </si>
  <si>
    <t>NA</t>
  </si>
  <si>
    <t>Namibia</t>
  </si>
  <si>
    <t>NC</t>
  </si>
  <si>
    <t>Noua Caledonie</t>
  </si>
  <si>
    <t>NE</t>
  </si>
  <si>
    <t>Niger</t>
  </si>
  <si>
    <t>NF</t>
  </si>
  <si>
    <t>Norfolk (Insulele)</t>
  </si>
  <si>
    <t>NG</t>
  </si>
  <si>
    <t>Nigeria</t>
  </si>
  <si>
    <t>NI</t>
  </si>
  <si>
    <t>Nicaragua</t>
  </si>
  <si>
    <t>NL</t>
  </si>
  <si>
    <t>Olanda</t>
  </si>
  <si>
    <t>NO</t>
  </si>
  <si>
    <t>Norvegia</t>
  </si>
  <si>
    <t>NP</t>
  </si>
  <si>
    <t>Nepal</t>
  </si>
  <si>
    <t>NR</t>
  </si>
  <si>
    <t>Nauru</t>
  </si>
  <si>
    <t>NU</t>
  </si>
  <si>
    <t>Niue</t>
  </si>
  <si>
    <t>NZ</t>
  </si>
  <si>
    <t>Noua Zealandă</t>
  </si>
  <si>
    <t>OM</t>
  </si>
  <si>
    <t>Oman</t>
  </si>
  <si>
    <t>PA</t>
  </si>
  <si>
    <t>Panama</t>
  </si>
  <si>
    <t>PE</t>
  </si>
  <si>
    <t>Peru</t>
  </si>
  <si>
    <t>PF</t>
  </si>
  <si>
    <t>Polinezia Franceză</t>
  </si>
  <si>
    <t>PG</t>
  </si>
  <si>
    <t>Papua-Noua Guinee</t>
  </si>
  <si>
    <t>PH</t>
  </si>
  <si>
    <t>Filipine</t>
  </si>
  <si>
    <t>PK</t>
  </si>
  <si>
    <t>Pakistan</t>
  </si>
  <si>
    <t>PL</t>
  </si>
  <si>
    <t>Polonia</t>
  </si>
  <si>
    <t>PM</t>
  </si>
  <si>
    <t>Saint Pierre şi Miquelon</t>
  </si>
  <si>
    <t>PN</t>
  </si>
  <si>
    <t>Pitcairn</t>
  </si>
  <si>
    <t>PR</t>
  </si>
  <si>
    <t>Porto Rico</t>
  </si>
  <si>
    <t>PS</t>
  </si>
  <si>
    <t>Fâşia Gaza şi Teritoriile de Vest</t>
  </si>
  <si>
    <t>PT</t>
  </si>
  <si>
    <t>Portugalia</t>
  </si>
  <si>
    <t>PW</t>
  </si>
  <si>
    <t>Palau</t>
  </si>
  <si>
    <t>PY</t>
  </si>
  <si>
    <t>Paraguay</t>
  </si>
  <si>
    <t>QA</t>
  </si>
  <si>
    <t>Qatar</t>
  </si>
  <si>
    <t>RE</t>
  </si>
  <si>
    <t>Reunion</t>
  </si>
  <si>
    <t>România</t>
  </si>
  <si>
    <t>RS</t>
  </si>
  <si>
    <t>Serbia</t>
  </si>
  <si>
    <t>RU</t>
  </si>
  <si>
    <t>Federaţia Rusă</t>
  </si>
  <si>
    <t>RW</t>
  </si>
  <si>
    <t>Rwanda</t>
  </si>
  <si>
    <t>SA</t>
  </si>
  <si>
    <t>Arabia Saudită</t>
  </si>
  <si>
    <t>SB</t>
  </si>
  <si>
    <t>Solomon (Insulele)</t>
  </si>
  <si>
    <t>SC</t>
  </si>
  <si>
    <t>Seychelles</t>
  </si>
  <si>
    <t>SD</t>
  </si>
  <si>
    <t>Sudan</t>
  </si>
  <si>
    <t>SE</t>
  </si>
  <si>
    <t>Suedia</t>
  </si>
  <si>
    <t>SG</t>
  </si>
  <si>
    <t>Singapore</t>
  </si>
  <si>
    <t>SH</t>
  </si>
  <si>
    <t>Sf. Elena (Insulele)</t>
  </si>
  <si>
    <t>SI</t>
  </si>
  <si>
    <t>Slovenia</t>
  </si>
  <si>
    <t>SJ</t>
  </si>
  <si>
    <t>Svalbard şi Jan Mayen</t>
  </si>
  <si>
    <t>SK</t>
  </si>
  <si>
    <t>Slovacia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</si>
  <si>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</si>
  <si>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</si>
  <si>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</si>
  <si>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</si>
  <si>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</si>
  <si>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</si>
  <si>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</si>
  <si>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</si>
  <si>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</si>
  <si>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</t>
  </si>
  <si>
    <t>SS</t>
  </si>
  <si>
    <t xml:space="preserve">Sudanul de Sud                                                </t>
  </si>
  <si>
    <t>ST</t>
  </si>
  <si>
    <t>Sao Tome şi Principe</t>
  </si>
  <si>
    <t>SV</t>
  </si>
  <si>
    <t>Salvador</t>
  </si>
  <si>
    <t>SX</t>
  </si>
  <si>
    <t xml:space="preserve">Sint Maarten (partea Olandeza) </t>
  </si>
  <si>
    <t>SY</t>
  </si>
  <si>
    <t>Siriană (Republica Arabă)</t>
  </si>
  <si>
    <t>SZ</t>
  </si>
  <si>
    <t>Swaziland</t>
  </si>
  <si>
    <t>TC</t>
  </si>
  <si>
    <t>Turks şi Caicos (Insulele)</t>
  </si>
  <si>
    <t>TD</t>
  </si>
  <si>
    <t>Ciad</t>
  </si>
  <si>
    <t>TF</t>
  </si>
  <si>
    <t>Teritoriile australe franceze</t>
  </si>
  <si>
    <t>TG</t>
  </si>
  <si>
    <t>Togo</t>
  </si>
  <si>
    <t>TH</t>
  </si>
  <si>
    <t>Tailanda</t>
  </si>
  <si>
    <t>TJ</t>
  </si>
  <si>
    <t>Tadjikistan</t>
  </si>
  <si>
    <t>TK</t>
  </si>
  <si>
    <t>Tokelau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</si>
  <si>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</si>
  <si>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</si>
  <si>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</si>
  <si>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</si>
  <si>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</si>
  <si>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</si>
  <si>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</si>
  <si>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</si>
  <si>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</si>
  <si>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Turcia</t>
  </si>
  <si>
    <t>TT</t>
  </si>
  <si>
    <t>Trinidad Tobago</t>
  </si>
  <si>
    <t>TV</t>
  </si>
  <si>
    <t>Tuvalu</t>
  </si>
  <si>
    <t>TW</t>
  </si>
  <si>
    <t>Taiwan (Provincie a Chinei)</t>
  </si>
  <si>
    <t>TZ</t>
  </si>
  <si>
    <t>Tanzania</t>
  </si>
  <si>
    <t>UA</t>
  </si>
  <si>
    <t>Ucraina</t>
  </si>
  <si>
    <t>UG</t>
  </si>
  <si>
    <t>Uganda</t>
  </si>
  <si>
    <t>UM</t>
  </si>
  <si>
    <t>Teritoriile îndepărtate ale SUA</t>
  </si>
  <si>
    <t>US</t>
  </si>
  <si>
    <t>Statele Unite ale Americii</t>
  </si>
  <si>
    <t>UY</t>
  </si>
  <si>
    <t>Uruguay</t>
  </si>
  <si>
    <t>UZ</t>
  </si>
  <si>
    <t>Uzbekistan</t>
  </si>
  <si>
    <t>VA</t>
  </si>
  <si>
    <t>Vatican</t>
  </si>
  <si>
    <t>VC</t>
  </si>
  <si>
    <t>Sf. Vicenţiu şi Grenadines</t>
  </si>
  <si>
    <t>VE</t>
  </si>
  <si>
    <t>Venezuela</t>
  </si>
  <si>
    <t>VG</t>
  </si>
  <si>
    <t>Virgine Britanice (Insulele)</t>
  </si>
  <si>
    <t>VI</t>
  </si>
  <si>
    <t>Virgine Americane (Insulele)</t>
  </si>
  <si>
    <t>VN</t>
  </si>
  <si>
    <t>Vietnam</t>
  </si>
  <si>
    <t>VU</t>
  </si>
  <si>
    <t>Vanuatu</t>
  </si>
  <si>
    <t>WF</t>
  </si>
  <si>
    <t>Wallis şi Futuna</t>
  </si>
  <si>
    <t>WS</t>
  </si>
  <si>
    <t>Samoa</t>
  </si>
  <si>
    <t>YE</t>
  </si>
  <si>
    <t>Yemen</t>
  </si>
  <si>
    <t>YT</t>
  </si>
  <si>
    <t>Mayotte</t>
  </si>
  <si>
    <t>ZA</t>
  </si>
  <si>
    <t>Africa de Sud</t>
  </si>
  <si>
    <t>ZM</t>
  </si>
  <si>
    <t>Zambia</t>
  </si>
  <si>
    <t>ZW</t>
  </si>
  <si>
    <t>Zimbabwe</t>
  </si>
  <si>
    <t>1A</t>
  </si>
  <si>
    <t>Organizatii internationale</t>
  </si>
  <si>
    <t>1B</t>
  </si>
  <si>
    <t>Organizatii ale Natiunilor Unite</t>
  </si>
  <si>
    <t>1C</t>
  </si>
  <si>
    <t>FMI (Fondul Monetar International)</t>
  </si>
  <si>
    <t>1D</t>
  </si>
  <si>
    <t>OMC (Organizatia Mondiala a Comertului)</t>
  </si>
  <si>
    <t>1E</t>
  </si>
  <si>
    <t>BIRD (Banca Internationala pentru Reconstructie si Dezvoltare)</t>
  </si>
  <si>
    <t>1F</t>
  </si>
  <si>
    <t>ADI (Asociatia pentru Dezvoltare Internationala)</t>
  </si>
  <si>
    <t>1G</t>
  </si>
  <si>
    <t>Alte organizatii ale Natiunilor Unite (cuprinde 1H, 1J-1T)</t>
  </si>
  <si>
    <t>1H</t>
  </si>
  <si>
    <t>UNESCO (Organizatia Natiunilor Unite pentru Educatie, Stiinta si Cultura)</t>
  </si>
  <si>
    <t>1J</t>
  </si>
  <si>
    <t>FAO (Organizatia pentru Hrana si Agricultura)</t>
  </si>
  <si>
    <t>1K</t>
  </si>
  <si>
    <t>OMS (Organizatia Mondiala a Sanatatii)</t>
  </si>
  <si>
    <t>1L</t>
  </si>
  <si>
    <t>FIDA (Fondul International pentru Dezvoltare Agricola)</t>
  </si>
  <si>
    <t>1M</t>
  </si>
  <si>
    <t>CFI (Corporatia financiara internationala)</t>
  </si>
  <si>
    <t>1N</t>
  </si>
  <si>
    <t>MIGA (Agentia de Garantare Multilaterala a Investitiilor)</t>
  </si>
  <si>
    <t>1O</t>
  </si>
  <si>
    <t>UNICEF (Fondul Natiunilor Unite pentru Copii)</t>
  </si>
  <si>
    <t>1P</t>
  </si>
  <si>
    <t>UNHCR (Comisariatul Suprem al Natiunilor Unite pentru Refugiati)</t>
  </si>
  <si>
    <t>1Q</t>
  </si>
  <si>
    <t>UNRWA (Agentia Natiunilor Unite pentru Ajutorarea Palestinei)</t>
  </si>
  <si>
    <t>1R</t>
  </si>
  <si>
    <t>AIEA (Agentia Internationala pentru Energie Atomica)</t>
  </si>
  <si>
    <t>1S</t>
  </si>
  <si>
    <t>OIM (Organizatia Internationala a Muncii)</t>
  </si>
  <si>
    <t>1T</t>
  </si>
  <si>
    <t>UIT (Uniunea Internationala a Telecomunicatiilor)</t>
  </si>
  <si>
    <t>1Z</t>
  </si>
  <si>
    <t>Restul organizaţiilor din Naţiunile Unite</t>
  </si>
  <si>
    <t>4A</t>
  </si>
  <si>
    <t>Institutii, organe si organisme ale Uniunii Europene (cu exceptia BCE)</t>
  </si>
  <si>
    <t>4B</t>
  </si>
  <si>
    <t>SME (Sistemul Monetar  European)</t>
  </si>
  <si>
    <t>4C</t>
  </si>
  <si>
    <t>BEI (Banca Europeana de Investitii)</t>
  </si>
  <si>
    <t>4D</t>
  </si>
  <si>
    <t>CE (Comisia Europeana)</t>
  </si>
  <si>
    <t>4E</t>
  </si>
  <si>
    <t>FED (Fondul European pentru Dezvoltare)</t>
  </si>
  <si>
    <t>4F</t>
  </si>
  <si>
    <t>Banca Centrala Europeana</t>
  </si>
  <si>
    <t>4G</t>
  </si>
  <si>
    <t>FEI (Fondul European de Investitii)</t>
  </si>
  <si>
    <t>4H</t>
  </si>
  <si>
    <t>CEOC (Comunitatea Europeana a Otelului si Carbunelui)</t>
  </si>
  <si>
    <t>4K</t>
  </si>
  <si>
    <t>Parlamentul European</t>
  </si>
  <si>
    <t>4L</t>
  </si>
  <si>
    <t>Consiliul European</t>
  </si>
  <si>
    <t>4M</t>
  </si>
  <si>
    <t>Curtea de Justitie</t>
  </si>
  <si>
    <t>4N</t>
  </si>
  <si>
    <t>Curtea Auditorilor</t>
  </si>
  <si>
    <t>4P</t>
  </si>
  <si>
    <t>Comitetul Economic si Social</t>
  </si>
  <si>
    <t>4Q</t>
  </si>
  <si>
    <t>Comitetul Regiunilor</t>
  </si>
  <si>
    <t>4Z</t>
  </si>
  <si>
    <t>Alte institutii si organisme ale Uniunii Europene (excluzand BCE)</t>
  </si>
  <si>
    <t>5A</t>
  </si>
  <si>
    <t>OECD (Organizatia pentru Dezvoltare si Cooperare Economica)</t>
  </si>
  <si>
    <t>5B</t>
  </si>
  <si>
    <t>BIR (Banca Internationala de Reglementare)</t>
  </si>
  <si>
    <t>5C</t>
  </si>
  <si>
    <t>BIAD (Banca Inter-Americana pentru Dezvoltare)</t>
  </si>
  <si>
    <t>5D</t>
  </si>
  <si>
    <t>BAfD (Banca Africana pentru Dezvoltare)</t>
  </si>
  <si>
    <t>5E</t>
  </si>
  <si>
    <t>BAsD (Banca Asiatica pentru Dezvoltare)</t>
  </si>
  <si>
    <t>5F</t>
  </si>
  <si>
    <t>BERD (Banca Europeana pentru Reconstructie si Dezvoltare)</t>
  </si>
  <si>
    <t>5G</t>
  </si>
  <si>
    <t>CID (Corporatia Inter-Americana pentru Investitii)</t>
  </si>
  <si>
    <t>5H</t>
  </si>
  <si>
    <t>BIN (Banca de Investitii a Nordului)</t>
  </si>
  <si>
    <t>5I</t>
  </si>
  <si>
    <t>ECCB (Banca de Emisiune a Statelor din zona Caraibe de Est)</t>
  </si>
  <si>
    <t>5J</t>
  </si>
  <si>
    <t>BICE (Banca Internationala pentru Cooperare Economica)</t>
  </si>
  <si>
    <t>5K</t>
  </si>
  <si>
    <t>BII (Banca Internationala de Investitii)</t>
  </si>
  <si>
    <t>5L</t>
  </si>
  <si>
    <t>BDC (Banca de Dezvoltare din Caraibe)</t>
  </si>
  <si>
    <t>5M</t>
  </si>
  <si>
    <t>FMA (Fondul Monetar Arab)</t>
  </si>
  <si>
    <t>5N</t>
  </si>
  <si>
    <t>BADEA (Banca araba pentru dezvotare economica in Africa)</t>
  </si>
  <si>
    <t>5O</t>
  </si>
  <si>
    <t>BCEAO (Banca Centrală a Statelor din Africa de Vest)</t>
  </si>
  <si>
    <t>5P</t>
  </si>
  <si>
    <t>CASDB (Banca de Dezvoltare; Statele Central Africane)</t>
  </si>
  <si>
    <t>5Q</t>
  </si>
  <si>
    <t>Fondul  African pentru Dezvoltare</t>
  </si>
  <si>
    <t>5R</t>
  </si>
  <si>
    <t>Fondul  Asiatic pentru Dezvoltare</t>
  </si>
  <si>
    <t>5S</t>
  </si>
  <si>
    <t>Fonduri speciale unificate pentru dezvoltare</t>
  </si>
  <si>
    <t>5T</t>
  </si>
  <si>
    <t>CABEI (Banca Centrala Americana pentru Integrare Economica)</t>
  </si>
  <si>
    <t>5U</t>
  </si>
  <si>
    <t>CDA (Corporatia de dezvoltare din Anzi)</t>
  </si>
  <si>
    <t>5V</t>
  </si>
  <si>
    <t>Alte organizatii internationale (institutii financiare)</t>
  </si>
  <si>
    <t>5W</t>
  </si>
  <si>
    <t>BEAC (Banca Statelor din Africa Centrală)</t>
  </si>
  <si>
    <t>5X</t>
  </si>
  <si>
    <t>CEMAC (Comunitatea Economică şi Monetară a Africii Centrale)</t>
  </si>
  <si>
    <t>5Y</t>
  </si>
  <si>
    <t>ECCU (Uniunea Monetară a zonei Caraibe de Est)</t>
  </si>
  <si>
    <t>5Z</t>
  </si>
  <si>
    <t>Alte organizaţii financiare internaţionale neclasificate in alta parte</t>
  </si>
  <si>
    <t>6A</t>
  </si>
  <si>
    <t>Alte organizatii internationale (institutii nefinanciare)</t>
  </si>
  <si>
    <t>6B</t>
  </si>
  <si>
    <t>NATO (Alianta Tratatului Atlanticului de Nord)</t>
  </si>
  <si>
    <t>6C</t>
  </si>
  <si>
    <t>Consiliul Europei</t>
  </si>
  <si>
    <t>6D</t>
  </si>
  <si>
    <t>ICRC (Comitetul Internaţional al Crucii Roşii)</t>
  </si>
  <si>
    <t>6E</t>
  </si>
  <si>
    <t>AES (Agentia Europeana Spatiala)</t>
  </si>
  <si>
    <t>6F</t>
  </si>
  <si>
    <t>BEP (Biroul European pentru Patente)</t>
  </si>
  <si>
    <t>6G</t>
  </si>
  <si>
    <t>EUROCONTROL (Organizatia Europeana pentru Siguranta Traficului Aerian)</t>
  </si>
  <si>
    <t>6H</t>
  </si>
  <si>
    <t>EUTELSAT (Organizatia Satelitilor de Telecomunicatii Europeni)</t>
  </si>
  <si>
    <t>6I</t>
  </si>
  <si>
    <t>WAEMU (Uniunea Economică şi Monetară a Africii de Vest)</t>
  </si>
  <si>
    <t>6J</t>
  </si>
  <si>
    <t>INTELSAT (International Telecommunications Satellite Organisation)</t>
  </si>
  <si>
    <t>6K</t>
  </si>
  <si>
    <t>EBU/UER (Uniunea Europeana pentru transmisii radio-tv)</t>
  </si>
  <si>
    <t>6L</t>
  </si>
  <si>
    <t>EUMETSAT (Organizatia Europeana a Satelitilor Meteo)</t>
  </si>
  <si>
    <t>6M</t>
  </si>
  <si>
    <t>OES (Observatorul European de Sud)</t>
  </si>
  <si>
    <t>6N</t>
  </si>
  <si>
    <t>CEPMTM (Centrul European pentru Prognoze Meteo pe termen mediu)</t>
  </si>
  <si>
    <t>6O</t>
  </si>
  <si>
    <t>LEBM (Laboratorul European de Biologie Moleculara)</t>
  </si>
  <si>
    <t>6P</t>
  </si>
  <si>
    <t>OECN (Organizatia Europeana pentru Cercetari Nucleare)</t>
  </si>
  <si>
    <t>6Q</t>
  </si>
  <si>
    <t>OIM (Organizatia Internationala pentru Migratie)</t>
  </si>
  <si>
    <t>6R</t>
  </si>
  <si>
    <t>IDB (Banca Islamică de Dezvoltare)</t>
  </si>
  <si>
    <t>6Z</t>
  </si>
  <si>
    <t>Alte organizaţii internaţionale nefinanciare neclasificate in alta parte</t>
  </si>
  <si>
    <t>7Z</t>
  </si>
  <si>
    <t>Organizatii internationale cu exceptia institutiilor Uniunii Europene</t>
  </si>
  <si>
    <t>ACCESS CAPITAL IFN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</si>
</sst>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l_e_i_-;\-* #,##0.00\ _l_e_i_-;_-* &quot;-&quot;??\ _l_e_i_-;_-@_-"/>
    <numFmt numFmtId="164" formatCode="_(* #,##0_);_(* \(#,##0\);_(* &quot;-&quot;??_);_(@_)"/>
  </numFmts>
  <fonts count="8">
    <font>
      <sz val="11"/>
      <color rgb="FF000000"/>
      <name val="Calibri"/>
    </font>
    <font>
      <sz val="11"/>
      <color rgb="FF000000"/>
      <name val="Calibri"/>
      <family val="2"/>
      <charset val="238"/>
    </font>
    <font>
      <b/>
      <sz val="9"/>
      <name val="Times New Roman"/>
      <family val="1"/>
    </font>
    <font>
      <sz val="9"/>
      <name val="Arial"/>
      <family val="2"/>
    </font>
    <font>
      <sz val="11"/>
      <color rgb="FF000000"/>
      <name val="Calibri"/>
      <family val="2"/>
      <charset val="238"/>
    </font>
    <font>
      <b/>
      <sz val="12"/>
      <name val="Arial"/>
      <family val="2"/>
    </font>
    <font>
      <b/>
      <sz val="12"/>
      <name val="RomJurnalist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43" fontId="0" fillId="0" borderId="0" xfId="1" applyFont="1"/>
    <xf numFmtId="0" fontId="0" fillId="0" borderId="0" xfId="0" applyAlignment="1">
      <alignment horizontal="left"/>
    </xf>
    <xf numFmtId="0" fontId="0" fillId="0" borderId="0" xfId="0" applyBorder="1"/>
    <xf numFmtId="0" fontId="0" fillId="2" borderId="0" xfId="0" applyFill="1" applyBorder="1"/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/>
    <xf numFmtId="43" fontId="0" fillId="0" borderId="1" xfId="1" applyFont="1" applyBorder="1"/>
    <xf numFmtId="43" fontId="0" fillId="2" borderId="1" xfId="1" applyFont="1" applyFill="1" applyBorder="1"/>
    <xf numFmtId="0" fontId="0" fillId="2" borderId="1" xfId="0" applyFill="1" applyBorder="1"/>
    <xf numFmtId="43" fontId="0" fillId="0" borderId="0" xfId="0" applyNumberFormat="1"/>
    <xf numFmtId="0" fontId="4" fillId="0" borderId="0" xfId="0" applyFont="1"/>
    <xf numFmtId="43" fontId="0" fillId="0" borderId="0" xfId="1" applyFont="1" applyFill="1"/>
    <xf numFmtId="43" fontId="0" fillId="0" borderId="1" xfId="1" applyFont="1" applyFill="1" applyBorder="1"/>
    <xf numFmtId="43" fontId="0" fillId="2" borderId="0" xfId="1" applyFont="1" applyFill="1"/>
    <xf numFmtId="164" fontId="0" fillId="0" borderId="0" xfId="1" applyNumberFormat="1" applyFont="1"/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0" borderId="4" xfId="0" applyFont="1" applyBorder="1" applyAlignment="1"/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4" fontId="0" fillId="0" borderId="0" xfId="0" applyNumberFormat="1"/>
  </cellXfs>
  <cellStyles count="2">
    <cellStyle name="Normal" xfId="0" builtinId="0"/>
    <cellStyle name="Virgulă" xfId="1" builtin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opLeftCell="A4" workbookViewId="0">
      <selection activeCell="B6" sqref="B6"/>
    </sheetView>
  </sheetViews>
  <sheetFormatPr defaultRowHeight="14.4"/>
  <cols>
    <col min="2" max="2" width="10.109375" bestFit="1" customWidth="1"/>
  </cols>
  <sheetData>
    <row r="1" spans="1:4">
      <c r="A1" t="s">
        <v>0</v>
      </c>
      <c r="B1" t="s">
        <v>1</v>
      </c>
    </row>
    <row r="2" spans="1:4">
      <c r="A2" t="s">
        <v>2</v>
      </c>
      <c r="B2" t="s">
        <v>3</v>
      </c>
    </row>
    <row r="3" spans="1:4">
      <c r="A3" t="s">
        <v>4</v>
      </c>
      <c r="B3" s="35">
        <v>44561</v>
      </c>
    </row>
    <row r="4" spans="1:4">
      <c r="A4" t="s">
        <v>5</v>
      </c>
      <c r="B4" t="s">
        <v>852</v>
      </c>
    </row>
    <row r="5" spans="1:4">
      <c r="A5" t="s">
        <v>6</v>
      </c>
      <c r="B5">
        <v>44739340</v>
      </c>
      <c r="D5" t="s">
        <v>7</v>
      </c>
    </row>
    <row r="6" spans="1:4">
      <c r="D6" t="s">
        <v>8</v>
      </c>
    </row>
    <row r="9" spans="1:4">
      <c r="A9" t="s">
        <v>9</v>
      </c>
    </row>
    <row r="10" spans="1:4">
      <c r="A10" t="s">
        <v>10</v>
      </c>
      <c r="B10" t="s">
        <v>11</v>
      </c>
      <c r="C10" t="s">
        <v>12</v>
      </c>
      <c r="D10" t="s">
        <v>13</v>
      </c>
    </row>
    <row r="13" spans="1:4">
      <c r="A13" t="s">
        <v>14</v>
      </c>
    </row>
    <row r="14" spans="1:4">
      <c r="A14" t="s">
        <v>10</v>
      </c>
      <c r="B14" t="s">
        <v>11</v>
      </c>
      <c r="C14" t="s">
        <v>12</v>
      </c>
      <c r="D14" t="s">
        <v>13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"/>
  <sheetViews>
    <sheetView topLeftCell="E1" workbookViewId="0">
      <selection activeCell="E2" sqref="A2:XFD1048576"/>
    </sheetView>
  </sheetViews>
  <sheetFormatPr defaultRowHeight="14.4"/>
  <cols>
    <col min="6" max="6" width="17.6640625" customWidth="1"/>
    <col min="7" max="7" width="19.77734375" style="2" customWidth="1"/>
    <col min="10" max="10" width="20.88671875" style="17" bestFit="1" customWidth="1"/>
    <col min="11" max="11" width="21.44140625" style="17" bestFit="1" customWidth="1"/>
    <col min="12" max="12" width="17.44140625" style="1" customWidth="1"/>
    <col min="13" max="13" width="23.6640625" style="1" bestFit="1" customWidth="1"/>
    <col min="19" max="19" width="16.77734375" customWidth="1"/>
  </cols>
  <sheetData>
    <row r="1" spans="1:24">
      <c r="A1" t="s">
        <v>21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  <c r="K1" s="18" t="s">
        <v>31</v>
      </c>
      <c r="L1" s="1" t="s">
        <v>32</v>
      </c>
      <c r="M1" t="s">
        <v>33</v>
      </c>
      <c r="N1" t="s">
        <v>34</v>
      </c>
      <c r="O1" t="s">
        <v>35</v>
      </c>
      <c r="P1" t="s">
        <v>36</v>
      </c>
      <c r="Q1" t="s">
        <v>37</v>
      </c>
      <c r="R1" t="s">
        <v>38</v>
      </c>
      <c r="S1" t="s">
        <v>39</v>
      </c>
      <c r="T1" t="s">
        <v>40</v>
      </c>
      <c r="U1" t="s">
        <v>41</v>
      </c>
      <c r="V1" t="s">
        <v>42</v>
      </c>
      <c r="W1" t="s">
        <v>43</v>
      </c>
      <c r="X1" t="s">
        <v>44</v>
      </c>
    </row>
  </sheetData>
  <sheetProtection formatCells="0" formatColumns="0" formatRows="0" insertColumns="0" insertRows="0" insertHyperlinks="0" deleteColumns="0" deleteRows="0" sort="0" autoFilter="0" pivotTables="0"/>
  <autoFilter ref="A1:X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A2" sqref="A2:XFD2"/>
    </sheetView>
  </sheetViews>
  <sheetFormatPr defaultRowHeight="14.4"/>
  <cols>
    <col min="8" max="8" width="9.6640625" bestFit="1" customWidth="1"/>
  </cols>
  <sheetData>
    <row r="1" spans="1:8">
      <c r="A1" t="s">
        <v>29</v>
      </c>
      <c r="B1" t="s">
        <v>36</v>
      </c>
      <c r="C1" t="s">
        <v>37</v>
      </c>
      <c r="D1" t="s">
        <v>44</v>
      </c>
      <c r="E1" t="s">
        <v>38</v>
      </c>
      <c r="F1" t="s">
        <v>64</v>
      </c>
      <c r="G1" t="s">
        <v>65</v>
      </c>
      <c r="H1" t="s">
        <v>66</v>
      </c>
    </row>
    <row r="2" spans="1:8">
      <c r="A2" t="s">
        <v>45</v>
      </c>
      <c r="D2" t="s">
        <v>53</v>
      </c>
      <c r="E2" t="s">
        <v>48</v>
      </c>
      <c r="F2" t="str">
        <f t="shared" ref="F2:F24" si="0">LEFT(D2,1)</f>
        <v>A</v>
      </c>
      <c r="G2" t="str">
        <f t="shared" ref="G2:G24" si="1">RIGHT(D2, LEN(D2)-1)</f>
        <v>1</v>
      </c>
      <c r="H2">
        <f>SUMIFS('Data Sources'!J:J, 'Data Sources'!I:I,'Unique Combinations'!A2, 'Data Sources'!X:X, 'Unique Combinations'!D2, 'Data Sources'!R:R, 'Unique Combinations'!E2)- SUMIFS('Data Sources'!K:K, 'Data Sources'!I:I,'Unique Combinations'!A2, 'Data Sources'!X:X, 'Unique Combinations'!D2, 'Data Sources'!R:R, 'Unique Combinations'!E2)</f>
        <v>0</v>
      </c>
    </row>
    <row r="3" spans="1:8">
      <c r="A3" t="s">
        <v>45</v>
      </c>
      <c r="D3" t="s">
        <v>53</v>
      </c>
      <c r="E3" t="s">
        <v>47</v>
      </c>
      <c r="F3" t="str">
        <f t="shared" si="0"/>
        <v>A</v>
      </c>
      <c r="G3" t="str">
        <f t="shared" si="1"/>
        <v>1</v>
      </c>
      <c r="H3">
        <f>SUMIFS('Data Sources'!J:J, 'Data Sources'!I:I,'Unique Combinations'!A3, 'Data Sources'!X:X, 'Unique Combinations'!D3, 'Data Sources'!R:R, 'Unique Combinations'!E3)- SUMIFS('Data Sources'!K:K, 'Data Sources'!I:I,'Unique Combinations'!A3, 'Data Sources'!X:X, 'Unique Combinations'!D3, 'Data Sources'!R:R, 'Unique Combinations'!E3)</f>
        <v>0</v>
      </c>
    </row>
    <row r="4" spans="1:8">
      <c r="A4" t="s">
        <v>45</v>
      </c>
      <c r="D4" t="s">
        <v>53</v>
      </c>
      <c r="E4" t="s">
        <v>50</v>
      </c>
      <c r="F4" t="str">
        <f t="shared" si="0"/>
        <v>A</v>
      </c>
      <c r="G4" t="str">
        <f t="shared" si="1"/>
        <v>1</v>
      </c>
      <c r="H4">
        <f>SUMIFS('Data Sources'!J:J, 'Data Sources'!I:I,'Unique Combinations'!A4, 'Data Sources'!X:X, 'Unique Combinations'!D4, 'Data Sources'!R:R, 'Unique Combinations'!E4)- SUMIFS('Data Sources'!K:K, 'Data Sources'!I:I,'Unique Combinations'!A4, 'Data Sources'!X:X, 'Unique Combinations'!D4, 'Data Sources'!R:R, 'Unique Combinations'!E4)</f>
        <v>0</v>
      </c>
    </row>
    <row r="5" spans="1:8">
      <c r="A5" t="s">
        <v>45</v>
      </c>
      <c r="C5" t="s">
        <v>46</v>
      </c>
      <c r="D5" t="s">
        <v>67</v>
      </c>
      <c r="E5" t="s">
        <v>47</v>
      </c>
      <c r="F5" t="str">
        <f t="shared" si="0"/>
        <v>A</v>
      </c>
      <c r="G5" t="str">
        <f t="shared" si="1"/>
        <v>2</v>
      </c>
      <c r="H5">
        <f>SUMIFS('Data Sources'!J:J, 'Data Sources'!I:I,'Unique Combinations'!A5, 'Data Sources'!Q:Q, 'Unique Combinations'!C5, 'Data Sources'!X:X, 'Unique Combinations'!D5, 'Data Sources'!R:R, 'Unique Combinations'!E5)- SUMIFS('Data Sources'!K:K, 'Data Sources'!I:I,'Unique Combinations'!A5, 'Data Sources'!Q:Q, 'Unique Combinations'!C5, 'Data Sources'!X:X, 'Unique Combinations'!D5, 'Data Sources'!R:R, 'Unique Combinations'!E5)</f>
        <v>0</v>
      </c>
    </row>
    <row r="6" spans="1:8">
      <c r="A6" t="s">
        <v>45</v>
      </c>
      <c r="C6" t="s">
        <v>46</v>
      </c>
      <c r="D6" t="s">
        <v>67</v>
      </c>
      <c r="E6" t="s">
        <v>50</v>
      </c>
      <c r="F6" t="str">
        <f t="shared" si="0"/>
        <v>A</v>
      </c>
      <c r="G6" t="str">
        <f t="shared" si="1"/>
        <v>2</v>
      </c>
      <c r="H6">
        <f>SUMIFS('Data Sources'!J:J, 'Data Sources'!I:I,'Unique Combinations'!A6, 'Data Sources'!Q:Q, 'Unique Combinations'!C6, 'Data Sources'!X:X, 'Unique Combinations'!D6, 'Data Sources'!R:R, 'Unique Combinations'!E6)- SUMIFS('Data Sources'!K:K, 'Data Sources'!I:I,'Unique Combinations'!A6, 'Data Sources'!Q:Q, 'Unique Combinations'!C6, 'Data Sources'!X:X, 'Unique Combinations'!D6, 'Data Sources'!R:R, 'Unique Combinations'!E6)</f>
        <v>0</v>
      </c>
    </row>
    <row r="7" spans="1:8">
      <c r="A7" t="s">
        <v>45</v>
      </c>
      <c r="C7" t="s">
        <v>46</v>
      </c>
      <c r="D7" t="s">
        <v>67</v>
      </c>
      <c r="E7" t="s">
        <v>48</v>
      </c>
      <c r="F7" t="str">
        <f t="shared" si="0"/>
        <v>A</v>
      </c>
      <c r="G7" t="str">
        <f t="shared" si="1"/>
        <v>2</v>
      </c>
      <c r="H7">
        <f>SUMIFS('Data Sources'!J:J, 'Data Sources'!I:I,'Unique Combinations'!A7, 'Data Sources'!Q:Q, 'Unique Combinations'!C7, 'Data Sources'!X:X, 'Unique Combinations'!D7, 'Data Sources'!R:R, 'Unique Combinations'!E7)- SUMIFS('Data Sources'!K:K, 'Data Sources'!I:I,'Unique Combinations'!A7, 'Data Sources'!Q:Q, 'Unique Combinations'!C7, 'Data Sources'!X:X, 'Unique Combinations'!D7, 'Data Sources'!R:R, 'Unique Combinations'!E7)</f>
        <v>0</v>
      </c>
    </row>
    <row r="8" spans="1:8">
      <c r="A8" t="s">
        <v>45</v>
      </c>
      <c r="C8" t="s">
        <v>46</v>
      </c>
      <c r="D8" t="s">
        <v>61</v>
      </c>
      <c r="E8" t="s">
        <v>48</v>
      </c>
      <c r="F8" t="str">
        <f t="shared" si="0"/>
        <v>A</v>
      </c>
      <c r="G8" t="str">
        <f t="shared" si="1"/>
        <v>9</v>
      </c>
      <c r="H8">
        <f>SUMIFS('Data Sources'!J:J, 'Data Sources'!I:I,'Unique Combinations'!A8, 'Data Sources'!Q:Q, 'Unique Combinations'!C8, 'Data Sources'!X:X, 'Unique Combinations'!D8, 'Data Sources'!R:R, 'Unique Combinations'!E8)- SUMIFS('Data Sources'!K:K, 'Data Sources'!I:I,'Unique Combinations'!A8, 'Data Sources'!Q:Q, 'Unique Combinations'!C8, 'Data Sources'!X:X, 'Unique Combinations'!D8, 'Data Sources'!R:R, 'Unique Combinations'!E8)</f>
        <v>0</v>
      </c>
    </row>
    <row r="9" spans="1:8">
      <c r="A9" t="s">
        <v>45</v>
      </c>
      <c r="D9" t="s">
        <v>57</v>
      </c>
      <c r="E9" t="s">
        <v>48</v>
      </c>
      <c r="F9" t="str">
        <f t="shared" si="0"/>
        <v>A</v>
      </c>
      <c r="G9" t="str">
        <f t="shared" si="1"/>
        <v>17</v>
      </c>
      <c r="H9">
        <f>SUMIFS('Data Sources'!J:J, 'Data Sources'!I:I,'Unique Combinations'!A9, 'Data Sources'!X:X, 'Unique Combinations'!D9, 'Data Sources'!R:R, 'Unique Combinations'!E9)- SUMIFS('Data Sources'!K:K, 'Data Sources'!I:I,'Unique Combinations'!A9, 'Data Sources'!X:X, 'Unique Combinations'!D9, 'Data Sources'!R:R, 'Unique Combinations'!E9)</f>
        <v>0</v>
      </c>
    </row>
    <row r="10" spans="1:8">
      <c r="A10" t="s">
        <v>45</v>
      </c>
      <c r="D10" t="s">
        <v>57</v>
      </c>
      <c r="E10" t="s">
        <v>47</v>
      </c>
      <c r="F10" t="str">
        <f t="shared" si="0"/>
        <v>A</v>
      </c>
      <c r="G10" t="str">
        <f t="shared" si="1"/>
        <v>17</v>
      </c>
      <c r="H10">
        <f>SUMIFS('Data Sources'!J:J, 'Data Sources'!I:I,'Unique Combinations'!A10, 'Data Sources'!X:X, 'Unique Combinations'!D10, 'Data Sources'!R:R, 'Unique Combinations'!E10)- SUMIFS('Data Sources'!K:K, 'Data Sources'!I:I,'Unique Combinations'!A10, 'Data Sources'!X:X, 'Unique Combinations'!D10, 'Data Sources'!R:R, 'Unique Combinations'!E10)</f>
        <v>0</v>
      </c>
    </row>
    <row r="11" spans="1:8">
      <c r="A11" t="s">
        <v>45</v>
      </c>
      <c r="D11" t="s">
        <v>57</v>
      </c>
      <c r="E11" t="s">
        <v>50</v>
      </c>
      <c r="F11" t="str">
        <f t="shared" si="0"/>
        <v>A</v>
      </c>
      <c r="G11" t="str">
        <f t="shared" si="1"/>
        <v>17</v>
      </c>
      <c r="H11">
        <f>SUMIFS('Data Sources'!J:J, 'Data Sources'!I:I,'Unique Combinations'!A11, 'Data Sources'!X:X, 'Unique Combinations'!D11, 'Data Sources'!R:R, 'Unique Combinations'!E11)- SUMIFS('Data Sources'!K:K, 'Data Sources'!I:I,'Unique Combinations'!A11, 'Data Sources'!X:X, 'Unique Combinations'!D11, 'Data Sources'!R:R, 'Unique Combinations'!E11)</f>
        <v>0</v>
      </c>
    </row>
    <row r="12" spans="1:8">
      <c r="A12" t="s">
        <v>45</v>
      </c>
      <c r="D12" t="s">
        <v>58</v>
      </c>
      <c r="E12" t="s">
        <v>47</v>
      </c>
      <c r="F12" t="str">
        <f t="shared" si="0"/>
        <v>A</v>
      </c>
      <c r="G12" t="str">
        <f t="shared" si="1"/>
        <v>18</v>
      </c>
      <c r="H12">
        <f>SUMIFS('Data Sources'!J:J, 'Data Sources'!I:I,'Unique Combinations'!A12, 'Data Sources'!X:X, 'Unique Combinations'!D12, 'Data Sources'!R:R, 'Unique Combinations'!E12)- SUMIFS('Data Sources'!K:K, 'Data Sources'!I:I,'Unique Combinations'!A12, 'Data Sources'!X:X, 'Unique Combinations'!D12, 'Data Sources'!R:R, 'Unique Combinations'!E12)</f>
        <v>0</v>
      </c>
    </row>
    <row r="13" spans="1:8">
      <c r="A13" t="s">
        <v>45</v>
      </c>
      <c r="D13" t="s">
        <v>58</v>
      </c>
      <c r="E13" t="s">
        <v>50</v>
      </c>
      <c r="F13" t="str">
        <f t="shared" si="0"/>
        <v>A</v>
      </c>
      <c r="G13" t="str">
        <f t="shared" si="1"/>
        <v>18</v>
      </c>
      <c r="H13">
        <f>SUMIFS('Data Sources'!J:J, 'Data Sources'!I:I,'Unique Combinations'!A13, 'Data Sources'!X:X, 'Unique Combinations'!D13, 'Data Sources'!R:R, 'Unique Combinations'!E13)- SUMIFS('Data Sources'!K:K, 'Data Sources'!I:I,'Unique Combinations'!A13, 'Data Sources'!X:X, 'Unique Combinations'!D13, 'Data Sources'!R:R, 'Unique Combinations'!E13)</f>
        <v>0</v>
      </c>
    </row>
    <row r="14" spans="1:8">
      <c r="A14" t="s">
        <v>45</v>
      </c>
      <c r="D14" t="s">
        <v>58</v>
      </c>
      <c r="E14" t="s">
        <v>48</v>
      </c>
      <c r="F14" t="str">
        <f t="shared" si="0"/>
        <v>A</v>
      </c>
      <c r="G14" t="str">
        <f t="shared" si="1"/>
        <v>18</v>
      </c>
      <c r="H14">
        <f>SUMIFS('Data Sources'!J:J, 'Data Sources'!I:I,'Unique Combinations'!A14, 'Data Sources'!X:X, 'Unique Combinations'!D14, 'Data Sources'!R:R, 'Unique Combinations'!E14)- SUMIFS('Data Sources'!K:K, 'Data Sources'!I:I,'Unique Combinations'!A14, 'Data Sources'!X:X, 'Unique Combinations'!D14, 'Data Sources'!R:R, 'Unique Combinations'!E14)</f>
        <v>0</v>
      </c>
    </row>
    <row r="15" spans="1:8">
      <c r="A15" t="s">
        <v>45</v>
      </c>
      <c r="B15">
        <v>1</v>
      </c>
      <c r="C15" t="s">
        <v>46</v>
      </c>
      <c r="D15" t="s">
        <v>51</v>
      </c>
      <c r="E15" t="s">
        <v>50</v>
      </c>
      <c r="F15" t="str">
        <f t="shared" si="0"/>
        <v>A</v>
      </c>
      <c r="G15" t="str">
        <f t="shared" si="1"/>
        <v>5c</v>
      </c>
      <c r="H15">
        <f>SUMIFS('Data Sources'!J:J, 'Data Sources'!I:I,'Unique Combinations'!A15, 'Data Sources'!P:P, 'Unique Combinations'!B15, 'Data Sources'!Q:Q, 'Unique Combinations'!C15, 'Data Sources'!X:X, 'Unique Combinations'!D15, 'Data Sources'!R:R, 'Unique Combinations'!E15)- SUMIFS('Data Sources'!K:K, 'Data Sources'!I:I,'Unique Combinations'!A15, 'Data Sources'!P:P, 'Unique Combinations'!B15, 'Data Sources'!Q:Q, 'Unique Combinations'!C15, 'Data Sources'!X:X, 'Unique Combinations'!D15, 'Data Sources'!R:R, 'Unique Combinations'!E15)</f>
        <v>0</v>
      </c>
    </row>
    <row r="16" spans="1:8">
      <c r="A16" t="s">
        <v>45</v>
      </c>
      <c r="B16">
        <v>1</v>
      </c>
      <c r="C16" t="s">
        <v>46</v>
      </c>
      <c r="D16" t="s">
        <v>52</v>
      </c>
      <c r="E16" t="s">
        <v>47</v>
      </c>
      <c r="F16" t="str">
        <f t="shared" si="0"/>
        <v>A</v>
      </c>
      <c r="G16" t="str">
        <f t="shared" si="1"/>
        <v>5d</v>
      </c>
      <c r="H16">
        <f>SUMIFS('Data Sources'!J:J, 'Data Sources'!I:I,'Unique Combinations'!A16, 'Data Sources'!P:P, 'Unique Combinations'!B16, 'Data Sources'!Q:Q, 'Unique Combinations'!C16, 'Data Sources'!X:X, 'Unique Combinations'!D16, 'Data Sources'!R:R, 'Unique Combinations'!E16)- SUMIFS('Data Sources'!K:K, 'Data Sources'!I:I,'Unique Combinations'!A16, 'Data Sources'!P:P, 'Unique Combinations'!B16, 'Data Sources'!Q:Q, 'Unique Combinations'!C16, 'Data Sources'!X:X, 'Unique Combinations'!D16, 'Data Sources'!R:R, 'Unique Combinations'!E16)</f>
        <v>0</v>
      </c>
    </row>
    <row r="17" spans="1:8">
      <c r="A17" t="s">
        <v>45</v>
      </c>
      <c r="C17" t="s">
        <v>46</v>
      </c>
      <c r="D17" t="s">
        <v>59</v>
      </c>
      <c r="E17" t="s">
        <v>48</v>
      </c>
      <c r="F17" t="str">
        <f t="shared" si="0"/>
        <v>P</v>
      </c>
      <c r="G17" t="str">
        <f t="shared" si="1"/>
        <v>2</v>
      </c>
      <c r="H17">
        <f>SUMIFS('Data Sources'!J:J, 'Data Sources'!I:I,'Unique Combinations'!A17, 'Data Sources'!Q:Q, 'Unique Combinations'!C17, 'Data Sources'!X:X, 'Unique Combinations'!D17, 'Data Sources'!R:R, 'Unique Combinations'!E17)- SUMIFS('Data Sources'!K:K, 'Data Sources'!I:I,'Unique Combinations'!A17, 'Data Sources'!Q:Q, 'Unique Combinations'!C17, 'Data Sources'!X:X, 'Unique Combinations'!D17, 'Data Sources'!R:R, 'Unique Combinations'!E17)</f>
        <v>0</v>
      </c>
    </row>
    <row r="18" spans="1:8">
      <c r="A18" t="s">
        <v>45</v>
      </c>
      <c r="C18" t="s">
        <v>46</v>
      </c>
      <c r="D18" t="s">
        <v>59</v>
      </c>
      <c r="E18" t="s">
        <v>50</v>
      </c>
      <c r="F18" t="str">
        <f t="shared" si="0"/>
        <v>P</v>
      </c>
      <c r="G18" t="str">
        <f t="shared" si="1"/>
        <v>2</v>
      </c>
      <c r="H18">
        <f>SUMIFS('Data Sources'!J:J, 'Data Sources'!I:I,'Unique Combinations'!A18, 'Data Sources'!Q:Q, 'Unique Combinations'!C18, 'Data Sources'!X:X, 'Unique Combinations'!D18, 'Data Sources'!R:R, 'Unique Combinations'!E18)- SUMIFS('Data Sources'!K:K, 'Data Sources'!I:I,'Unique Combinations'!A18, 'Data Sources'!Q:Q, 'Unique Combinations'!C18, 'Data Sources'!X:X, 'Unique Combinations'!D18, 'Data Sources'!R:R, 'Unique Combinations'!E18)</f>
        <v>0</v>
      </c>
    </row>
    <row r="19" spans="1:8">
      <c r="A19" t="s">
        <v>45</v>
      </c>
      <c r="C19" t="s">
        <v>46</v>
      </c>
      <c r="D19" t="s">
        <v>59</v>
      </c>
      <c r="E19" t="s">
        <v>47</v>
      </c>
      <c r="F19" t="str">
        <f t="shared" si="0"/>
        <v>P</v>
      </c>
      <c r="G19" t="str">
        <f t="shared" si="1"/>
        <v>2</v>
      </c>
      <c r="H19">
        <f>SUMIFS('Data Sources'!J:J, 'Data Sources'!I:I,'Unique Combinations'!A19, 'Data Sources'!Q:Q, 'Unique Combinations'!C19, 'Data Sources'!X:X, 'Unique Combinations'!D19, 'Data Sources'!R:R, 'Unique Combinations'!E19)- SUMIFS('Data Sources'!K:K, 'Data Sources'!I:I,'Unique Combinations'!A19, 'Data Sources'!Q:Q, 'Unique Combinations'!C19, 'Data Sources'!X:X, 'Unique Combinations'!D19, 'Data Sources'!R:R, 'Unique Combinations'!E19)</f>
        <v>0</v>
      </c>
    </row>
    <row r="20" spans="1:8">
      <c r="A20" t="s">
        <v>45</v>
      </c>
      <c r="B20">
        <v>1</v>
      </c>
      <c r="C20" t="s">
        <v>46</v>
      </c>
      <c r="D20" t="s">
        <v>60</v>
      </c>
      <c r="E20" t="s">
        <v>47</v>
      </c>
      <c r="F20" t="str">
        <f t="shared" si="0"/>
        <v>P</v>
      </c>
      <c r="G20" t="str">
        <f t="shared" si="1"/>
        <v>3</v>
      </c>
      <c r="H20">
        <f>SUMIFS('Data Sources'!J:J, 'Data Sources'!I:I,'Unique Combinations'!A20, 'Data Sources'!P:P, 'Unique Combinations'!B20, 'Data Sources'!Q:Q, 'Unique Combinations'!C20, 'Data Sources'!X:X, 'Unique Combinations'!D20, 'Data Sources'!R:R, 'Unique Combinations'!E20)- SUMIFS('Data Sources'!K:K, 'Data Sources'!I:I,'Unique Combinations'!A20, 'Data Sources'!P:P, 'Unique Combinations'!B20, 'Data Sources'!Q:Q, 'Unique Combinations'!C20, 'Data Sources'!X:X, 'Unique Combinations'!D20, 'Data Sources'!R:R, 'Unique Combinations'!E20)</f>
        <v>0</v>
      </c>
    </row>
    <row r="21" spans="1:8">
      <c r="A21" t="s">
        <v>45</v>
      </c>
      <c r="B21">
        <v>1</v>
      </c>
      <c r="C21" t="s">
        <v>46</v>
      </c>
      <c r="D21" t="s">
        <v>60</v>
      </c>
      <c r="E21" t="s">
        <v>50</v>
      </c>
      <c r="F21" t="str">
        <f t="shared" si="0"/>
        <v>P</v>
      </c>
      <c r="G21" t="str">
        <f t="shared" si="1"/>
        <v>3</v>
      </c>
      <c r="H21">
        <f>SUMIFS('Data Sources'!J:J, 'Data Sources'!I:I,'Unique Combinations'!A21, 'Data Sources'!P:P, 'Unique Combinations'!B21, 'Data Sources'!Q:Q, 'Unique Combinations'!C21, 'Data Sources'!X:X, 'Unique Combinations'!D21, 'Data Sources'!R:R, 'Unique Combinations'!E21)- SUMIFS('Data Sources'!K:K, 'Data Sources'!I:I,'Unique Combinations'!A21, 'Data Sources'!P:P, 'Unique Combinations'!B21, 'Data Sources'!Q:Q, 'Unique Combinations'!C21, 'Data Sources'!X:X, 'Unique Combinations'!D21, 'Data Sources'!R:R, 'Unique Combinations'!E21)</f>
        <v>0</v>
      </c>
    </row>
    <row r="22" spans="1:8">
      <c r="A22" t="s">
        <v>45</v>
      </c>
      <c r="B22">
        <v>1</v>
      </c>
      <c r="C22" t="s">
        <v>46</v>
      </c>
      <c r="D22" t="s">
        <v>60</v>
      </c>
      <c r="E22" t="s">
        <v>48</v>
      </c>
      <c r="F22" t="str">
        <f t="shared" si="0"/>
        <v>P</v>
      </c>
      <c r="G22" t="str">
        <f t="shared" si="1"/>
        <v>3</v>
      </c>
      <c r="H22">
        <f>SUMIFS('Data Sources'!J:J, 'Data Sources'!I:I,'Unique Combinations'!A22, 'Data Sources'!P:P, 'Unique Combinations'!B22, 'Data Sources'!Q:Q, 'Unique Combinations'!C22, 'Data Sources'!X:X, 'Unique Combinations'!D22, 'Data Sources'!R:R, 'Unique Combinations'!E22)- SUMIFS('Data Sources'!K:K, 'Data Sources'!I:I,'Unique Combinations'!A22, 'Data Sources'!P:P, 'Unique Combinations'!B22, 'Data Sources'!Q:Q, 'Unique Combinations'!C22, 'Data Sources'!X:X, 'Unique Combinations'!D22, 'Data Sources'!R:R, 'Unique Combinations'!E22)</f>
        <v>0</v>
      </c>
    </row>
    <row r="23" spans="1:8">
      <c r="A23" t="s">
        <v>45</v>
      </c>
      <c r="C23" t="s">
        <v>46</v>
      </c>
      <c r="D23" t="s">
        <v>55</v>
      </c>
      <c r="E23" t="s">
        <v>47</v>
      </c>
      <c r="F23" t="str">
        <f t="shared" si="0"/>
        <v>P</v>
      </c>
      <c r="G23" t="str">
        <f t="shared" si="1"/>
        <v>8</v>
      </c>
      <c r="H23">
        <f>SUMIFS('Data Sources'!J:J, 'Data Sources'!I:I,'Unique Combinations'!A23, 'Data Sources'!Q:Q, 'Unique Combinations'!C23, 'Data Sources'!X:X, 'Unique Combinations'!D23, 'Data Sources'!R:R, 'Unique Combinations'!E23)- SUMIFS('Data Sources'!K:K, 'Data Sources'!I:I,'Unique Combinations'!A23, 'Data Sources'!Q:Q, 'Unique Combinations'!C23, 'Data Sources'!X:X, 'Unique Combinations'!D23, 'Data Sources'!R:R, 'Unique Combinations'!E23)</f>
        <v>0</v>
      </c>
    </row>
    <row r="24" spans="1:8">
      <c r="A24" t="s">
        <v>45</v>
      </c>
      <c r="C24" t="s">
        <v>46</v>
      </c>
      <c r="D24" t="s">
        <v>55</v>
      </c>
      <c r="E24" t="s">
        <v>48</v>
      </c>
      <c r="F24" t="str">
        <f t="shared" si="0"/>
        <v>P</v>
      </c>
      <c r="G24" t="str">
        <f t="shared" si="1"/>
        <v>8</v>
      </c>
      <c r="H24">
        <f>SUMIFS('Data Sources'!J:J, 'Data Sources'!I:I,'Unique Combinations'!A24, 'Data Sources'!Q:Q, 'Unique Combinations'!C24, 'Data Sources'!X:X, 'Unique Combinations'!D24, 'Data Sources'!R:R, 'Unique Combinations'!E24)- SUMIFS('Data Sources'!K:K, 'Data Sources'!I:I,'Unique Combinations'!A24, 'Data Sources'!Q:Q, 'Unique Combinations'!C24, 'Data Sources'!X:X, 'Unique Combinations'!D24, 'Data Sources'!R:R, 'Unique Combinations'!E24)</f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workbookViewId="0">
      <selection activeCell="A7" sqref="A7"/>
    </sheetView>
  </sheetViews>
  <sheetFormatPr defaultRowHeight="14.4"/>
  <cols>
    <col min="2" max="2" width="42.33203125" customWidth="1"/>
    <col min="7" max="7" width="32.5546875" customWidth="1"/>
    <col min="8" max="8" width="13.77734375" bestFit="1" customWidth="1"/>
    <col min="9" max="10" width="8.88671875" style="3"/>
    <col min="11" max="12" width="8.88671875" style="4"/>
  </cols>
  <sheetData>
    <row r="1" spans="1:8">
      <c r="H1" t="s">
        <v>68</v>
      </c>
    </row>
    <row r="3" spans="1:8">
      <c r="G3" t="s">
        <v>69</v>
      </c>
      <c r="H3">
        <f>Parametri!B5</f>
        <v>44739340</v>
      </c>
    </row>
    <row r="4" spans="1:8">
      <c r="C4" t="s">
        <v>70</v>
      </c>
      <c r="G4" t="s">
        <v>71</v>
      </c>
      <c r="H4" t="str">
        <f>Parametri!B4</f>
        <v>ACCESS CAPITAL IFN SA</v>
      </c>
    </row>
    <row r="5" spans="1:8">
      <c r="C5" t="s">
        <v>72</v>
      </c>
    </row>
    <row r="6" spans="1:8">
      <c r="C6">
        <f>Parametri!B3</f>
        <v>44561</v>
      </c>
    </row>
    <row r="7" spans="1:8">
      <c r="A7" t="s">
        <v>73</v>
      </c>
    </row>
    <row r="8" spans="1:8">
      <c r="A8" t="s">
        <v>74</v>
      </c>
      <c r="B8">
        <f>Parametri!A11</f>
        <v>0</v>
      </c>
    </row>
    <row r="9" spans="1:8">
      <c r="A9" t="s">
        <v>75</v>
      </c>
      <c r="B9">
        <f>Parametri!C11</f>
        <v>0</v>
      </c>
    </row>
    <row r="10" spans="1:8">
      <c r="A10" t="s">
        <v>76</v>
      </c>
    </row>
    <row r="11" spans="1:8">
      <c r="A11" t="s">
        <v>74</v>
      </c>
      <c r="B11">
        <f>Parametri!A15</f>
        <v>0</v>
      </c>
    </row>
    <row r="12" spans="1:8">
      <c r="A12" t="s">
        <v>75</v>
      </c>
      <c r="B12">
        <f>Parametri!C15</f>
        <v>0</v>
      </c>
    </row>
    <row r="13" spans="1:8">
      <c r="H13" t="s">
        <v>77</v>
      </c>
    </row>
    <row r="14" spans="1:8">
      <c r="A14" s="22" t="s">
        <v>78</v>
      </c>
      <c r="B14" s="24" t="s">
        <v>79</v>
      </c>
      <c r="C14" s="20" t="s">
        <v>80</v>
      </c>
      <c r="D14" s="24" t="s">
        <v>81</v>
      </c>
      <c r="E14" s="24" t="s">
        <v>82</v>
      </c>
      <c r="F14" s="19" t="s">
        <v>83</v>
      </c>
      <c r="G14" s="20" t="s">
        <v>84</v>
      </c>
      <c r="H14" s="21" t="s">
        <v>85</v>
      </c>
    </row>
    <row r="15" spans="1:8" ht="14.4" customHeight="1">
      <c r="A15" s="23"/>
      <c r="B15" s="25"/>
      <c r="C15" s="20"/>
      <c r="D15" s="26"/>
      <c r="E15" s="26"/>
      <c r="F15" s="19"/>
      <c r="G15" s="20"/>
      <c r="H15" s="21"/>
    </row>
    <row r="16" spans="1:8" ht="14.4" customHeight="1">
      <c r="A16" s="5">
        <v>0</v>
      </c>
      <c r="B16" s="6" t="s">
        <v>86</v>
      </c>
      <c r="C16" s="7" t="s">
        <v>87</v>
      </c>
      <c r="D16" s="6" t="s">
        <v>88</v>
      </c>
      <c r="E16" s="6" t="s">
        <v>89</v>
      </c>
      <c r="F16" s="6" t="s">
        <v>90</v>
      </c>
      <c r="G16" s="7" t="s">
        <v>91</v>
      </c>
      <c r="H16" s="8" t="s">
        <v>92</v>
      </c>
    </row>
    <row r="17" spans="1:16">
      <c r="A17" s="9" t="s">
        <v>53</v>
      </c>
      <c r="B17" s="9" t="str">
        <f>VLOOKUP(A17, 'Instrumente AN1'!A:B, 2, FALSE)</f>
        <v>Numerar</v>
      </c>
      <c r="C17" s="9">
        <v>1</v>
      </c>
      <c r="D17" s="9" t="s">
        <v>46</v>
      </c>
      <c r="E17" s="9" t="s">
        <v>48</v>
      </c>
      <c r="F17" s="9" t="s">
        <v>45</v>
      </c>
      <c r="G17" s="10">
        <f>ROUND(SUMIFS('Data Sources'!J:J, 'Data Sources'!X:X, 'Anexa 1'!A17, 'Data Sources'!R:R, 'Anexa 1'!E17,'Data Sources'!I:I, 'Anexa 1'!F17), 0)-ROUND(SUMIFS('Data Sources'!K:K, 'Data Sources'!X:X, 'Anexa 1'!A17, 'Data Sources'!R:R, 'Anexa 1'!E17,'Data Sources'!I:I, 'Anexa 1'!F17), 0)</f>
        <v>0</v>
      </c>
      <c r="H17" s="10" t="str">
        <f>IF(ISERROR(MATCH(A17, Validari!C:C,0)) = TRUE, ROUND(SUMIFS('Data Sources'!J:J, 'Data Sources'!X:X, 'Anexa 1'!A17, 'Data Sources'!R:R, 'Anexa 1'!E17,'Data Sources'!I:I, 'Anexa 1'!F17,'Data Sources'!V:V, 1), 0)-ROUND(SUMIFS('Data Sources'!K:K, 'Data Sources'!X:X, 'Anexa 1'!A17, 'Data Sources'!R:R, 'Anexa 1'!E17,'Data Sources'!I:I, 'Anexa 1'!F17,'Data Sources'!V:V, 1), 0), "")</f>
        <v/>
      </c>
      <c r="K17" s="4" t="s">
        <v>53</v>
      </c>
      <c r="L17" s="4">
        <f>G17+G18+G19+1</f>
        <v>1</v>
      </c>
    </row>
    <row r="18" spans="1:16">
      <c r="A18" s="9" t="s">
        <v>53</v>
      </c>
      <c r="B18" s="9" t="str">
        <f>VLOOKUP(A18, 'Instrumente AN1'!A:B, 2, FALSE)</f>
        <v>Numerar</v>
      </c>
      <c r="C18" s="9">
        <v>1</v>
      </c>
      <c r="D18" s="9" t="s">
        <v>46</v>
      </c>
      <c r="E18" s="9" t="s">
        <v>47</v>
      </c>
      <c r="F18" s="9" t="s">
        <v>45</v>
      </c>
      <c r="G18" s="10">
        <f>ROUND(SUMIFS('Data Sources'!L:L, 'Data Sources'!X:X, 'Anexa 1'!A18, 'Data Sources'!R:R, 'Anexa 1'!E18,'Data Sources'!I:I, 'Anexa 1'!F18), 0)-ROUND(SUMIFS('Data Sources'!M:M, 'Data Sources'!X:X, 'Anexa 1'!A18, 'Data Sources'!R:R, 'Anexa 1'!E18,'Data Sources'!I:I, 'Anexa 1'!F18), 0)</f>
        <v>0</v>
      </c>
      <c r="H18" s="10" t="str">
        <f>IF(ISERROR(MATCH(A18, Validari!C:C,0)) = TRUE, ROUND(SUMIFS('Data Sources'!J:J, 'Data Sources'!X:X, 'Anexa 1'!A18, 'Data Sources'!R:R, 'Anexa 1'!E18,'Data Sources'!I:I, 'Anexa 1'!F18,'Data Sources'!V:V, 1), 0)-ROUND(SUMIFS('Data Sources'!K:K, 'Data Sources'!X:X, 'Anexa 1'!A18, 'Data Sources'!R:R, 'Anexa 1'!E18,'Data Sources'!I:I, 'Anexa 1'!F18,'Data Sources'!V:V, 1), 0), "")</f>
        <v/>
      </c>
    </row>
    <row r="19" spans="1:16">
      <c r="A19" s="9" t="s">
        <v>53</v>
      </c>
      <c r="B19" s="9" t="str">
        <f>VLOOKUP(A19, 'Instrumente AN1'!A:B, 2, FALSE)</f>
        <v>Numerar</v>
      </c>
      <c r="C19" s="9">
        <v>1</v>
      </c>
      <c r="D19" s="9" t="s">
        <v>46</v>
      </c>
      <c r="E19" s="9" t="s">
        <v>50</v>
      </c>
      <c r="F19" s="9" t="s">
        <v>45</v>
      </c>
      <c r="G19" s="10">
        <f>ROUND(SUMIFS('Data Sources'!J:J, 'Data Sources'!X:X, 'Anexa 1'!A19, 'Data Sources'!R:R, 'Anexa 1'!E19,'Data Sources'!I:I, 'Anexa 1'!F19), 0)-ROUND(SUMIFS('Data Sources'!K:K, 'Data Sources'!X:X, 'Anexa 1'!A19, 'Data Sources'!R:R, 'Anexa 1'!E19,'Data Sources'!I:I, 'Anexa 1'!F19), 0)</f>
        <v>0</v>
      </c>
      <c r="H19" s="10" t="str">
        <f>IF(ISERROR(MATCH(A19, Validari!C:C,0)) = TRUE, ROUND(SUMIFS('Data Sources'!J:J, 'Data Sources'!X:X, 'Anexa 1'!A19, 'Data Sources'!R:R, 'Anexa 1'!E19,'Data Sources'!I:I, 'Anexa 1'!F19,'Data Sources'!V:V, 1), 0)-ROUND(SUMIFS('Data Sources'!K:K, 'Data Sources'!X:X, 'Anexa 1'!A19, 'Data Sources'!R:R, 'Anexa 1'!E19,'Data Sources'!I:I, 'Anexa 1'!F19,'Data Sources'!V:V, 1), 0), "")</f>
        <v/>
      </c>
    </row>
    <row r="20" spans="1:16">
      <c r="A20" s="9" t="s">
        <v>67</v>
      </c>
      <c r="B20" s="9" t="str">
        <f>VLOOKUP(A20, 'Instrumente AN1'!A:B, 2, FALSE)</f>
        <v>Depozite overnight</v>
      </c>
      <c r="C20" s="9">
        <v>1</v>
      </c>
      <c r="D20" s="9" t="s">
        <v>46</v>
      </c>
      <c r="E20" s="9" t="s">
        <v>47</v>
      </c>
      <c r="F20" s="9" t="s">
        <v>45</v>
      </c>
      <c r="G20" s="10">
        <f>ROUND(SUMIFS('Data Sources'!J:J, 'Data Sources'!X:X, 'Anexa 1'!A20, 'Data Sources'!Q:Q, 'Anexa 1'!D20,'Data Sources'!R:R, 'Anexa 1'!E20,'Data Sources'!I:I, 'Anexa 1'!F20), 0)-ROUND(SUMIFS('Data Sources'!K:K, 'Data Sources'!X:X, 'Anexa 1'!A20, 'Data Sources'!Q:Q, 'Anexa 1'!D20,'Data Sources'!R:R, 'Anexa 1'!E20,'Data Sources'!I:I, 'Anexa 1'!F20), 0)</f>
        <v>0</v>
      </c>
      <c r="H20" s="10">
        <f>IF(ISERROR(MATCH(A20, Validari!C:C,0)) = TRUE, ROUND(SUMIFS('Data Sources'!J:J, 'Data Sources'!X:X, 'Anexa 1'!A20, 'Data Sources'!Q:Q, 'Anexa 1'!D20,'Data Sources'!R:R, 'Anexa 1'!E20,'Data Sources'!I:I, 'Anexa 1'!F20,'Data Sources'!V:V, 1), 0)-ROUND(SUMIFS('Data Sources'!K:K, 'Data Sources'!X:X, 'Anexa 1'!A20, 'Data Sources'!Q:Q, 'Anexa 1'!D20,'Data Sources'!R:R, 'Anexa 1'!E20,'Data Sources'!I:I, 'Anexa 1'!F20,'Data Sources'!V:V, 1), 0), "")</f>
        <v>0</v>
      </c>
    </row>
    <row r="21" spans="1:16">
      <c r="A21" s="9" t="s">
        <v>67</v>
      </c>
      <c r="B21" s="9" t="str">
        <f>VLOOKUP(A21, 'Instrumente AN1'!A:B, 2, FALSE)</f>
        <v>Depozite overnight</v>
      </c>
      <c r="C21" s="9">
        <v>1</v>
      </c>
      <c r="D21" s="9" t="s">
        <v>46</v>
      </c>
      <c r="E21" s="9" t="s">
        <v>50</v>
      </c>
      <c r="F21" s="9" t="s">
        <v>45</v>
      </c>
      <c r="G21" s="10">
        <f>ROUND(SUMIFS('Data Sources'!J:J, 'Data Sources'!X:X, 'Anexa 1'!A21, 'Data Sources'!Q:Q, 'Anexa 1'!D21,'Data Sources'!R:R, 'Anexa 1'!E21,'Data Sources'!I:I, 'Anexa 1'!F21), 0)-ROUND(SUMIFS('Data Sources'!K:K, 'Data Sources'!X:X, 'Anexa 1'!A21, 'Data Sources'!Q:Q, 'Anexa 1'!D21,'Data Sources'!R:R, 'Anexa 1'!E21,'Data Sources'!I:I, 'Anexa 1'!F21), 0)</f>
        <v>0</v>
      </c>
      <c r="H21" s="10">
        <f>IF(ISERROR(MATCH(A21, Validari!C:C,0)) = TRUE, ROUND(SUMIFS('Data Sources'!J:J, 'Data Sources'!X:X, 'Anexa 1'!A21, 'Data Sources'!Q:Q, 'Anexa 1'!D21,'Data Sources'!R:R, 'Anexa 1'!E21,'Data Sources'!I:I, 'Anexa 1'!F21,'Data Sources'!V:V, 1), 0)-ROUND(SUMIFS('Data Sources'!K:K, 'Data Sources'!X:X, 'Anexa 1'!A21, 'Data Sources'!Q:Q, 'Anexa 1'!D21,'Data Sources'!R:R, 'Anexa 1'!E21,'Data Sources'!I:I, 'Anexa 1'!F21,'Data Sources'!V:V, 1), 0), "")</f>
        <v>0</v>
      </c>
    </row>
    <row r="22" spans="1:16">
      <c r="A22" s="9" t="s">
        <v>67</v>
      </c>
      <c r="B22" s="9" t="str">
        <f>VLOOKUP(A22, 'Instrumente AN1'!A:B, 2, FALSE)</f>
        <v>Depozite overnight</v>
      </c>
      <c r="C22" s="9"/>
      <c r="D22" s="9" t="s">
        <v>46</v>
      </c>
      <c r="E22" s="9" t="s">
        <v>48</v>
      </c>
      <c r="F22" s="9" t="s">
        <v>45</v>
      </c>
      <c r="G22" s="10">
        <f>ROUND(SUMIFS('Data Sources'!J:J, 'Data Sources'!X:X, 'Anexa 1'!A22, 'Data Sources'!Q:Q, 'Anexa 1'!D22,'Data Sources'!R:R, 'Anexa 1'!E22,'Data Sources'!I:I, 'Anexa 1'!F22), 0)-ROUND(SUMIFS('Data Sources'!K:K, 'Data Sources'!X:X, 'Anexa 1'!A22, 'Data Sources'!Q:Q, 'Anexa 1'!D22,'Data Sources'!R:R, 'Anexa 1'!E22,'Data Sources'!I:I, 'Anexa 1'!F22), 0)</f>
        <v>0</v>
      </c>
      <c r="H22" s="10">
        <f>IF(ISERROR(MATCH(A22, Validari!C:C,0)) = TRUE, ROUND(SUMIFS('Data Sources'!J:J, 'Data Sources'!X:X, 'Anexa 1'!A22, 'Data Sources'!Q:Q, 'Anexa 1'!D22,'Data Sources'!R:R, 'Anexa 1'!E22,'Data Sources'!I:I, 'Anexa 1'!F22,'Data Sources'!V:V, 1), 0)-ROUND(SUMIFS('Data Sources'!K:K, 'Data Sources'!X:X, 'Anexa 1'!A22, 'Data Sources'!Q:Q, 'Anexa 1'!D22,'Data Sources'!R:R, 'Anexa 1'!E22,'Data Sources'!I:I, 'Anexa 1'!F22,'Data Sources'!V:V, 1), 0), "")</f>
        <v>0</v>
      </c>
    </row>
    <row r="23" spans="1:16">
      <c r="A23" s="9" t="s">
        <v>61</v>
      </c>
      <c r="B23" s="9" t="str">
        <f>VLOOKUP(A23, 'Instrumente AN1'!A:B, 2, FALSE)</f>
        <v>Alte participaţii</v>
      </c>
      <c r="C23" s="9"/>
      <c r="D23" s="9" t="s">
        <v>46</v>
      </c>
      <c r="E23" s="9" t="s">
        <v>93</v>
      </c>
      <c r="F23" s="9" t="s">
        <v>45</v>
      </c>
      <c r="G23" s="10">
        <v>3911</v>
      </c>
      <c r="H23" s="10" t="str">
        <f>IF(ISERROR(MATCH(A23, Validari!C:C,0)) = TRUE, ROUND(SUMIFS('Data Sources'!J:J, 'Data Sources'!X:X, 'Anexa 1'!A23, 'Data Sources'!Q:Q, 'Anexa 1'!D23,'Data Sources'!R:R, 'Anexa 1'!E23,'Data Sources'!I:I, 'Anexa 1'!F23,'Data Sources'!V:V, 1), 0)-ROUND(SUMIFS('Data Sources'!K:K, 'Data Sources'!X:X, 'Anexa 1'!A23, 'Data Sources'!Q:Q, 'Anexa 1'!D23,'Data Sources'!R:R, 'Anexa 1'!E23,'Data Sources'!I:I, 'Anexa 1'!F23,'Data Sources'!V:V, 1), 0), "")</f>
        <v/>
      </c>
      <c r="I23" s="3" t="s">
        <v>94</v>
      </c>
      <c r="K23" s="4" t="s">
        <v>61</v>
      </c>
      <c r="L23" s="4">
        <f>G23</f>
        <v>3911</v>
      </c>
    </row>
    <row r="24" spans="1:16">
      <c r="A24" s="12" t="s">
        <v>57</v>
      </c>
      <c r="B24" s="12" t="str">
        <f>VLOOKUP(A24, 'Instrumente AN1'!A:B, 2, FALSE)</f>
        <v>Active fixe</v>
      </c>
      <c r="C24" s="12"/>
      <c r="D24" s="12" t="s">
        <v>46</v>
      </c>
      <c r="E24" s="12" t="s">
        <v>48</v>
      </c>
      <c r="F24" s="12" t="s">
        <v>45</v>
      </c>
      <c r="G24" s="11">
        <f>ROUND(SUMIFS('Data Sources'!J:J, 'Data Sources'!X:X, 'Anexa 1'!A24, 'Data Sources'!R:R, 'Anexa 1'!E24,'Data Sources'!I:I, 'Anexa 1'!F24), 0)-ROUND(SUMIFS('Data Sources'!K:K, 'Data Sources'!X:X, 'Anexa 1'!A24, 'Data Sources'!R:R, 'Anexa 1'!E24,'Data Sources'!I:I, 'Anexa 1'!F24), 0)</f>
        <v>0</v>
      </c>
      <c r="H24" s="11" t="str">
        <f>IF(ISERROR(MATCH(A24, Validari!C:C,0)) = TRUE, ROUND(SUMIFS('Data Sources'!J:J, 'Data Sources'!X:X, 'Anexa 1'!A24, 'Data Sources'!R:R, 'Anexa 1'!E24,'Data Sources'!I:I, 'Anexa 1'!F24,'Data Sources'!V:V, 1), 0)-ROUND(SUMIFS('Data Sources'!K:K, 'Data Sources'!X:X, 'Anexa 1'!A24, 'Data Sources'!R:R, 'Anexa 1'!E24,'Data Sources'!I:I, 'Anexa 1'!F24,'Data Sources'!V:V, 1), 0), "")</f>
        <v/>
      </c>
      <c r="I24" s="3" t="s">
        <v>94</v>
      </c>
      <c r="K24" s="4" t="s">
        <v>57</v>
      </c>
      <c r="L24" s="4">
        <f>G24+G25</f>
        <v>0</v>
      </c>
      <c r="M24" t="s">
        <v>95</v>
      </c>
    </row>
    <row r="25" spans="1:16">
      <c r="A25" s="12" t="s">
        <v>57</v>
      </c>
      <c r="B25" s="12" t="str">
        <f>VLOOKUP(A25, 'Instrumente AN1'!A:B, 2, FALSE)</f>
        <v>Active fixe</v>
      </c>
      <c r="C25" s="12"/>
      <c r="D25" s="12" t="s">
        <v>46</v>
      </c>
      <c r="E25" s="12" t="s">
        <v>47</v>
      </c>
      <c r="F25" s="12" t="s">
        <v>45</v>
      </c>
      <c r="G25" s="11">
        <f>ROUND(SUMIFS('Data Sources'!J:J, 'Data Sources'!X:X, 'Anexa 1'!A25, 'Data Sources'!R:R, 'Anexa 1'!E25,'Data Sources'!I:I, 'Anexa 1'!F25), 0)-ROUND(SUMIFS('Data Sources'!K:K, 'Data Sources'!X:X, 'Anexa 1'!A25, 'Data Sources'!R:R, 'Anexa 1'!E25,'Data Sources'!I:I, 'Anexa 1'!F25), 0)</f>
        <v>0</v>
      </c>
      <c r="H25" s="11" t="str">
        <f>IF(ISERROR(MATCH(A25, Validari!C:C,0)) = TRUE, ROUND(SUMIFS('Data Sources'!J:J, 'Data Sources'!X:X, 'Anexa 1'!A25, 'Data Sources'!R:R, 'Anexa 1'!E25,'Data Sources'!I:I, 'Anexa 1'!F25,'Data Sources'!V:V, 1), 0)-ROUND(SUMIFS('Data Sources'!K:K, 'Data Sources'!X:X, 'Anexa 1'!A25, 'Data Sources'!R:R, 'Anexa 1'!E25,'Data Sources'!I:I, 'Anexa 1'!F25,'Data Sources'!V:V, 1), 0), "")</f>
        <v/>
      </c>
      <c r="I25" s="3" t="s">
        <v>94</v>
      </c>
      <c r="K25" s="4" t="s">
        <v>58</v>
      </c>
      <c r="L25" s="4">
        <v>29986264</v>
      </c>
    </row>
    <row r="26" spans="1:16">
      <c r="A26" s="9" t="s">
        <v>57</v>
      </c>
      <c r="B26" s="9" t="str">
        <f>VLOOKUP(A26, 'Instrumente AN1'!A:B, 2, FALSE)</f>
        <v>Active fixe</v>
      </c>
      <c r="C26" s="9"/>
      <c r="D26" s="9"/>
      <c r="E26" s="9" t="s">
        <v>50</v>
      </c>
      <c r="F26" s="9" t="s">
        <v>45</v>
      </c>
      <c r="G26" s="10"/>
      <c r="H26" s="10" t="str">
        <f>IF(ISERROR(MATCH(A26, Validari!C:C,0)) = TRUE, ROUND(SUMIFS('Data Sources'!J:J, 'Data Sources'!X:X, 'Anexa 1'!A26, 'Data Sources'!R:R, 'Anexa 1'!E26,'Data Sources'!I:I, 'Anexa 1'!F26,'Data Sources'!V:V, 1), 0)-ROUND(SUMIFS('Data Sources'!K:K, 'Data Sources'!X:X, 'Anexa 1'!A26, 'Data Sources'!R:R, 'Anexa 1'!E26,'Data Sources'!I:I, 'Anexa 1'!F26,'Data Sources'!V:V, 1), 0), "")</f>
        <v/>
      </c>
      <c r="I26" s="3" t="s">
        <v>94</v>
      </c>
    </row>
    <row r="27" spans="1:16" ht="15.6" customHeight="1">
      <c r="A27" s="9" t="s">
        <v>58</v>
      </c>
      <c r="B27" s="9" t="str">
        <f>VLOOKUP(A27, 'Instrumente AN1'!A:B, 2, FALSE)</f>
        <v>Alte active</v>
      </c>
      <c r="C27" s="9"/>
      <c r="D27" s="9"/>
      <c r="E27" s="9" t="s">
        <v>47</v>
      </c>
      <c r="F27" s="9" t="s">
        <v>45</v>
      </c>
      <c r="G27" s="10">
        <f>ROUND(SUMIFS('Data Sources'!J:J, 'Data Sources'!X:X, 'Anexa 1'!A27, 'Data Sources'!R:R, 'Anexa 1'!E27,'Data Sources'!I:I, 'Anexa 1'!F27), 0)-ROUND(SUMIFS('Data Sources'!K:K, 'Data Sources'!X:X, 'Anexa 1'!A27, 'Data Sources'!R:R, 'Anexa 1'!E27,'Data Sources'!I:I, 'Anexa 1'!F27), 0)</f>
        <v>0</v>
      </c>
      <c r="H27" s="10" t="str">
        <f>IF(ISERROR(MATCH(A27, Validari!C:C,0)) = TRUE, ROUND(SUMIFS('Data Sources'!J:J, 'Data Sources'!X:X, 'Anexa 1'!A27, 'Data Sources'!R:R, 'Anexa 1'!E27,'Data Sources'!I:I, 'Anexa 1'!F27,'Data Sources'!V:V, 1), 0)-ROUND(SUMIFS('Data Sources'!K:K, 'Data Sources'!X:X, 'Anexa 1'!A27, 'Data Sources'!R:R, 'Anexa 1'!E27,'Data Sources'!I:I, 'Anexa 1'!F27,'Data Sources'!V:V, 1), 0), "")</f>
        <v/>
      </c>
      <c r="I27" s="3" t="s">
        <v>94</v>
      </c>
    </row>
    <row r="28" spans="1:16">
      <c r="A28" s="9" t="s">
        <v>58</v>
      </c>
      <c r="B28" s="9" t="str">
        <f>VLOOKUP(A28, 'Instrumente AN1'!A:B, 2, FALSE)</f>
        <v>Alte active</v>
      </c>
      <c r="C28" s="9"/>
      <c r="D28" s="9"/>
      <c r="E28" s="9" t="s">
        <v>50</v>
      </c>
      <c r="F28" s="9" t="s">
        <v>45</v>
      </c>
      <c r="G28" s="10">
        <f>ROUND(SUMIFS('Data Sources'!J:J, 'Data Sources'!X:X, 'Anexa 1'!A28, 'Data Sources'!R:R, 'Anexa 1'!E28,'Data Sources'!I:I, 'Anexa 1'!F28), 0)-ROUND(SUMIFS('Data Sources'!K:K, 'Data Sources'!X:X, 'Anexa 1'!A28, 'Data Sources'!R:R, 'Anexa 1'!E28,'Data Sources'!I:I, 'Anexa 1'!F28), 0)</f>
        <v>0</v>
      </c>
      <c r="H28" s="10" t="str">
        <f>IF(ISERROR(MATCH(A28, Validari!C:C,0)) = TRUE, ROUND(SUMIFS('Data Sources'!J:J, 'Data Sources'!X:X, 'Anexa 1'!A28, 'Data Sources'!R:R, 'Anexa 1'!E28,'Data Sources'!I:I, 'Anexa 1'!F28,'Data Sources'!V:V, 1), 0)-ROUND(SUMIFS('Data Sources'!K:K, 'Data Sources'!X:X, 'Anexa 1'!A28, 'Data Sources'!R:R, 'Anexa 1'!E28,'Data Sources'!I:I, 'Anexa 1'!F28,'Data Sources'!V:V, 1), 0), "")</f>
        <v/>
      </c>
      <c r="I28" s="3" t="s">
        <v>94</v>
      </c>
    </row>
    <row r="29" spans="1:16">
      <c r="A29" s="9" t="s">
        <v>58</v>
      </c>
      <c r="B29" s="9" t="str">
        <f>VLOOKUP(A29, 'Instrumente AN1'!A:B, 2, FALSE)</f>
        <v>Alte active</v>
      </c>
      <c r="C29" s="9"/>
      <c r="D29" s="9"/>
      <c r="E29" s="9" t="s">
        <v>48</v>
      </c>
      <c r="F29" s="9" t="s">
        <v>45</v>
      </c>
      <c r="G29" s="16">
        <v>0</v>
      </c>
      <c r="H29" s="10" t="str">
        <f>IF(ISERROR(MATCH(A29, Validari!C:C,0)) = TRUE, ROUND(SUMIFS('Data Sources'!J:J, 'Data Sources'!X:X, 'Anexa 1'!A29, 'Data Sources'!R:R, 'Anexa 1'!E29,'Data Sources'!I:I, 'Anexa 1'!F29,'Data Sources'!V:V, 1), 0)-ROUND(SUMIFS('Data Sources'!K:K, 'Data Sources'!X:X, 'Anexa 1'!A29, 'Data Sources'!R:R, 'Anexa 1'!E29,'Data Sources'!I:I, 'Anexa 1'!F29,'Data Sources'!V:V, 1), 0), "")</f>
        <v/>
      </c>
      <c r="I29" s="3" t="s">
        <v>94</v>
      </c>
      <c r="L29" s="4" t="s">
        <v>96</v>
      </c>
    </row>
    <row r="30" spans="1:16">
      <c r="A30" t="s">
        <v>51</v>
      </c>
      <c r="B30" t="str">
        <f>VLOOKUP(A30, 'Instrumente AN1'!A:B, 2, FALSE)</f>
        <v>Credite acordate gospodăriilor populaţiei şi instituţiilor fără scop lucrativ în serviciul gospodăriilor populaţiei, din care pentru: - alte scopuri</v>
      </c>
      <c r="C30">
        <v>1</v>
      </c>
      <c r="D30" t="s">
        <v>46</v>
      </c>
      <c r="E30" t="s">
        <v>50</v>
      </c>
      <c r="F30" t="s">
        <v>45</v>
      </c>
      <c r="G30" s="1">
        <f>ROUND(SUMIFS('Data Sources'!J:J, 'Data Sources'!X:X, 'Anexa 1'!A30, 'Data Sources'!P:P, 'Anexa 1'!C30,'Data Sources'!Q:Q, 'Anexa 1'!D30,'Data Sources'!R:R, 'Anexa 1'!E30,'Data Sources'!I:I, 'Anexa 1'!F30), 0)-ROUND(SUMIFS('Data Sources'!K:K, 'Data Sources'!X:X, 'Anexa 1'!A30, 'Data Sources'!P:P, 'Anexa 1'!C30,'Data Sources'!Q:Q, 'Anexa 1'!D30,'Data Sources'!R:R, 'Anexa 1'!E30,'Data Sources'!I:I, 'Anexa 1'!F30), 0)</f>
        <v>0</v>
      </c>
      <c r="H30" s="1">
        <f>IF(ISERROR(MATCH(A30, Validari!C:C,0)) = TRUE, ROUND(SUMIFS('Data Sources'!J:J, 'Data Sources'!X:X, 'Anexa 1'!A30, 'Data Sources'!P:P, 'Anexa 1'!C30,'Data Sources'!Q:Q, 'Anexa 1'!D30,'Data Sources'!R:R, 'Anexa 1'!E30,'Data Sources'!I:I, 'Anexa 1'!F30,'Data Sources'!V:V, 1), 0)-ROUND(SUMIFS('Data Sources'!K:K, 'Data Sources'!X:X, 'Anexa 1'!A30, 'Data Sources'!P:P, 'Anexa 1'!C30,'Data Sources'!Q:Q, 'Anexa 1'!D30,'Data Sources'!R:R, 'Anexa 1'!E30,'Data Sources'!I:I, 'Anexa 1'!F30,'Data Sources'!V:V, 1), 0), "")</f>
        <v>0</v>
      </c>
      <c r="I30" s="3" t="s">
        <v>94</v>
      </c>
    </row>
    <row r="31" spans="1:16">
      <c r="A31" t="s">
        <v>52</v>
      </c>
      <c r="B31" t="str">
        <f>VLOOKUP(A31, 'Instrumente AN1'!A:B, 2, FALSE)</f>
        <v>Credite acordate altor sectoare instituţionale</v>
      </c>
      <c r="C31">
        <v>1</v>
      </c>
      <c r="D31" t="s">
        <v>46</v>
      </c>
      <c r="E31" t="s">
        <v>47</v>
      </c>
      <c r="F31" t="s">
        <v>45</v>
      </c>
      <c r="G31" s="1">
        <f>ROUND(SUMIFS('Data Sources'!J:J, 'Data Sources'!X:X, 'Anexa 1'!A31, 'Data Sources'!P:P, 'Anexa 1'!C31,'Data Sources'!Q:Q, 'Anexa 1'!D31,'Data Sources'!R:R, 'Anexa 1'!E31,'Data Sources'!I:I, 'Anexa 1'!F31), 0)-ROUND(SUMIFS('Data Sources'!K:K, 'Data Sources'!X:X, 'Anexa 1'!A31, 'Data Sources'!P:P, 'Anexa 1'!C31,'Data Sources'!Q:Q, 'Anexa 1'!D31,'Data Sources'!R:R, 'Anexa 1'!E31,'Data Sources'!I:I, 'Anexa 1'!F31), 0)</f>
        <v>0</v>
      </c>
      <c r="H31" s="1">
        <f>IF(ISERROR(MATCH(A31, Validari!C:C,0)) = TRUE, ROUND(SUMIFS('Data Sources'!J:J, 'Data Sources'!X:X, 'Anexa 1'!A31, 'Data Sources'!P:P, 'Anexa 1'!C31,'Data Sources'!Q:Q, 'Anexa 1'!D31,'Data Sources'!R:R, 'Anexa 1'!E31,'Data Sources'!I:I, 'Anexa 1'!F31,'Data Sources'!V:V, 1), 0)-ROUND(SUMIFS('Data Sources'!K:K, 'Data Sources'!X:X, 'Anexa 1'!A31, 'Data Sources'!P:P, 'Anexa 1'!C31,'Data Sources'!Q:Q, 'Anexa 1'!D31,'Data Sources'!R:R, 'Anexa 1'!E31,'Data Sources'!I:I, 'Anexa 1'!F31,'Data Sources'!V:V, 1), 0), "")</f>
        <v>0</v>
      </c>
      <c r="I31" s="3" t="s">
        <v>94</v>
      </c>
      <c r="P31">
        <f>G30-H30</f>
        <v>0</v>
      </c>
    </row>
    <row r="32" spans="1:16">
      <c r="A32" t="s">
        <v>59</v>
      </c>
      <c r="B32" t="str">
        <f>VLOOKUP(A32, 'Instrumente AN1'!A:B, 2, FALSE)</f>
        <v>-capital social/capital de dotare</v>
      </c>
      <c r="C32">
        <v>1</v>
      </c>
      <c r="D32" t="s">
        <v>46</v>
      </c>
      <c r="E32" t="s">
        <v>48</v>
      </c>
      <c r="F32" t="s">
        <v>45</v>
      </c>
      <c r="G32" s="15">
        <f>ROUND(SUMIFS('Data Sources'!K:K, 'Data Sources'!X:X, 'Anexa 1'!A32, 'Data Sources'!Q:Q, 'Anexa 1'!D32,'Data Sources'!R:R, 'Anexa 1'!E32,'Data Sources'!I:I, 'Anexa 1'!F32), 0)-ROUND(SUMIFS('Data Sources'!J:J, 'Data Sources'!X:X, 'Anexa 1'!A32, 'Data Sources'!Q:Q, 'Anexa 1'!D32,'Data Sources'!R:R, 'Anexa 1'!E32,'Data Sources'!I:I, 'Anexa 1'!F32), 0)</f>
        <v>0</v>
      </c>
      <c r="H32" s="1" t="str">
        <f>IF(ISERROR(MATCH(A32, Validari!C:C,0)) = TRUE, ROUND(SUMIFS('Data Sources'!K:K, 'Data Sources'!X:X, 'Anexa 1'!A32, 'Data Sources'!Q:Q, 'Anexa 1'!D32,'Data Sources'!R:R, 'Anexa 1'!E32,'Data Sources'!I:I, 'Anexa 1'!F32,'Data Sources'!V:V, 1), 0)-ROUND(SUMIFS('Data Sources'!J:J, 'Data Sources'!X:X, 'Anexa 1'!A32, 'Data Sources'!Q:Q, 'Anexa 1'!D32,'Data Sources'!R:R, 'Anexa 1'!E32,'Data Sources'!I:I, 'Anexa 1'!F32,'Data Sources'!V:V, 1), 0), "")</f>
        <v/>
      </c>
      <c r="I32" s="3" t="s">
        <v>94</v>
      </c>
      <c r="K32" s="4" t="s">
        <v>97</v>
      </c>
      <c r="L32" s="4">
        <f>G32+G34</f>
        <v>0</v>
      </c>
    </row>
    <row r="33" spans="1:16">
      <c r="A33" t="s">
        <v>59</v>
      </c>
      <c r="B33" t="str">
        <f>VLOOKUP(A33, 'Instrumente AN1'!A:B, 2, FALSE)</f>
        <v>-capital social/capital de dotare</v>
      </c>
      <c r="C33">
        <v>1</v>
      </c>
      <c r="D33" t="s">
        <v>46</v>
      </c>
      <c r="E33" t="s">
        <v>50</v>
      </c>
      <c r="F33" t="s">
        <v>45</v>
      </c>
      <c r="G33" s="1">
        <f>ROUND(SUMIFS('Data Sources'!K:K, 'Data Sources'!X:X, 'Anexa 1'!A33, 'Data Sources'!Q:Q, 'Anexa 1'!D33,'Data Sources'!R:R, 'Anexa 1'!E33,'Data Sources'!I:I, 'Anexa 1'!F33), 0)-ROUND(SUMIFS('Data Sources'!J:J, 'Data Sources'!X:X, 'Anexa 1'!A33, 'Data Sources'!Q:Q, 'Anexa 1'!D33,'Data Sources'!R:R, 'Anexa 1'!E33,'Data Sources'!I:I, 'Anexa 1'!F33), 0)</f>
        <v>0</v>
      </c>
      <c r="H33" s="1" t="str">
        <f>IF(ISERROR(MATCH(A33, Validari!C:C,0)) = TRUE, ROUND(SUMIFS('Data Sources'!K:K, 'Data Sources'!X:X, 'Anexa 1'!A33, 'Data Sources'!Q:Q, 'Anexa 1'!D33,'Data Sources'!R:R, 'Anexa 1'!E33,'Data Sources'!I:I, 'Anexa 1'!F33,'Data Sources'!V:V, 1), 0)-ROUND(SUMIFS('Data Sources'!J:J, 'Data Sources'!X:X, 'Anexa 1'!A33, 'Data Sources'!Q:Q, 'Anexa 1'!D33,'Data Sources'!R:R, 'Anexa 1'!E33,'Data Sources'!I:I, 'Anexa 1'!F33,'Data Sources'!V:V, 1), 0), "")</f>
        <v/>
      </c>
      <c r="I33" s="3" t="s">
        <v>94</v>
      </c>
      <c r="K33" s="4" t="s">
        <v>98</v>
      </c>
      <c r="L33" s="4">
        <f>G33</f>
        <v>0</v>
      </c>
    </row>
    <row r="34" spans="1:16">
      <c r="A34" t="s">
        <v>59</v>
      </c>
      <c r="B34" t="str">
        <f>VLOOKUP(A34, 'Instrumente AN1'!A:B, 2, FALSE)</f>
        <v>-capital social/capital de dotare</v>
      </c>
      <c r="D34" t="s">
        <v>46</v>
      </c>
      <c r="E34" t="s">
        <v>47</v>
      </c>
      <c r="F34" t="s">
        <v>45</v>
      </c>
      <c r="G34" s="1">
        <f>ROUND(SUMIFS('Data Sources'!K:K, 'Data Sources'!X:X, 'Anexa 1'!A34, 'Data Sources'!Q:Q, 'Anexa 1'!D34,'Data Sources'!R:R, 'Anexa 1'!E34,'Data Sources'!I:I, 'Anexa 1'!F34), 0)-ROUND(SUMIFS('Data Sources'!J:J, 'Data Sources'!X:X, 'Anexa 1'!A34, 'Data Sources'!Q:Q, 'Anexa 1'!D34,'Data Sources'!Q:Q, 'Anexa 1'!E34,'Data Sources'!I:I, 'Anexa 1'!F34), 0)</f>
        <v>0</v>
      </c>
      <c r="H34" s="1" t="str">
        <f>IF(ISERROR(MATCH(A34, Validari!C:C,0)) = TRUE, ROUND(SUMIFS('Data Sources'!K:K, 'Data Sources'!X:X, 'Anexa 1'!A34, 'Data Sources'!Q:Q, 'Anexa 1'!D34,'Data Sources'!R:R, 'Anexa 1'!E34,'Data Sources'!I:I, 'Anexa 1'!F34,'Data Sources'!V:V, 1), 0)-ROUND(SUMIFS('Data Sources'!J:J, 'Data Sources'!X:X, 'Anexa 1'!A34, 'Data Sources'!Q:Q, 'Anexa 1'!D34,'Data Sources'!R:R, 'Anexa 1'!E34,'Data Sources'!I:I, 'Anexa 1'!F34,'Data Sources'!V:V, 1), 0), "")</f>
        <v/>
      </c>
      <c r="I34" s="3" t="s">
        <v>94</v>
      </c>
      <c r="K34" s="4" t="s">
        <v>60</v>
      </c>
      <c r="L34" s="4">
        <f>G35+G37+G38</f>
        <v>0</v>
      </c>
    </row>
    <row r="35" spans="1:16">
      <c r="A35" t="s">
        <v>60</v>
      </c>
      <c r="B35" t="str">
        <f>VLOOKUP(A35, 'Instrumente AN1'!A:B, 2, FALSE)</f>
        <v>Credite primite</v>
      </c>
      <c r="C35">
        <v>1</v>
      </c>
      <c r="D35" t="s">
        <v>46</v>
      </c>
      <c r="E35" t="s">
        <v>47</v>
      </c>
      <c r="F35" t="s">
        <v>45</v>
      </c>
      <c r="G35" s="1">
        <f>ROUND(SUMIFS('Data Sources'!K:K, 'Data Sources'!X:X, 'Anexa 1'!A35, 'Data Sources'!P:P, 'Anexa 1'!C35,'Data Sources'!Q:Q, 'Anexa 1'!D35,'Data Sources'!R:R, 'Anexa 1'!E35,'Data Sources'!I:I, 'Anexa 1'!F35), 0)-ROUND(SUMIFS('Data Sources'!J:J, 'Data Sources'!X:X, 'Anexa 1'!A35, 'Data Sources'!P:P, 'Anexa 1'!C35,'Data Sources'!Q:Q, 'Anexa 1'!D35,'Data Sources'!R:R, 'Anexa 1'!E35,'Data Sources'!I:I, 'Anexa 1'!F35), 0)</f>
        <v>0</v>
      </c>
      <c r="H35" s="1">
        <f>IF(ISERROR(MATCH(A35, Validari!C:C,0)) = TRUE, ROUND(SUMIFS('Data Sources'!K:K, 'Data Sources'!X:X, 'Anexa 1'!A35, 'Data Sources'!P:P, 'Anexa 1'!C35,'Data Sources'!Q:Q, 'Anexa 1'!D35,'Data Sources'!R:R, 'Anexa 1'!E35,'Data Sources'!I:I, 'Anexa 1'!F35,'Data Sources'!V:V, 1), 0)-ROUND(SUMIFS('Data Sources'!J:J, 'Data Sources'!X:X, 'Anexa 1'!A35, 'Data Sources'!P:P, 'Anexa 1'!C35,'Data Sources'!Q:Q, 'Anexa 1'!D35,'Data Sources'!R:R, 'Anexa 1'!E35,'Data Sources'!I:I, 'Anexa 1'!F35,'Data Sources'!V:V, 1), 0), "")</f>
        <v>0</v>
      </c>
      <c r="I35" s="3" t="s">
        <v>94</v>
      </c>
    </row>
    <row r="36" spans="1:16">
      <c r="A36" t="s">
        <v>60</v>
      </c>
      <c r="B36" t="str">
        <f>VLOOKUP(A36, 'Instrumente AN1'!A:B, 2, FALSE)</f>
        <v>Credite primite</v>
      </c>
      <c r="C36">
        <v>2</v>
      </c>
      <c r="D36" t="s">
        <v>46</v>
      </c>
      <c r="E36" t="s">
        <v>47</v>
      </c>
      <c r="F36" t="s">
        <v>45</v>
      </c>
      <c r="G36" s="1">
        <f>ROUND(SUMIFS('Data Sources'!K:K, 'Data Sources'!X:X, 'Anexa 1'!A36, 'Data Sources'!P:P, 'Anexa 1'!C36,'Data Sources'!Q:Q, 'Anexa 1'!D36,'Data Sources'!R:R, 'Anexa 1'!E36,'Data Sources'!I:I, 'Anexa 1'!F36), 0)-ROUND(SUMIFS('Data Sources'!J:J, 'Data Sources'!X:X, 'Anexa 1'!A36, 'Data Sources'!P:P, 'Anexa 1'!C36,'Data Sources'!Q:Q, 'Anexa 1'!D36,'Data Sources'!Q:Q, 'Anexa 1'!E36,'Data Sources'!I:I, 'Anexa 1'!F36), 0)</f>
        <v>0</v>
      </c>
      <c r="H36" s="1">
        <f>IF(ISERROR(MATCH(A36, Validari!C:C,0)) = TRUE, ROUND(SUMIFS('Data Sources'!K:K, 'Data Sources'!X:X, 'Anexa 1'!A36, 'Data Sources'!P:P, 'Anexa 1'!C36,'Data Sources'!Q:Q, 'Anexa 1'!D36,'Data Sources'!R:R, 'Anexa 1'!E36,'Data Sources'!I:I, 'Anexa 1'!F36,'Data Sources'!V:V, 1), 0)-ROUND(SUMIFS('Data Sources'!J:J, 'Data Sources'!X:X, 'Anexa 1'!A36, 'Data Sources'!P:P, 'Anexa 1'!C36,'Data Sources'!Q:Q, 'Anexa 1'!D36,'Data Sources'!R:R, 'Anexa 1'!E36,'Data Sources'!I:I, 'Anexa 1'!F36,'Data Sources'!V:V, 1), 0), "")</f>
        <v>0</v>
      </c>
    </row>
    <row r="37" spans="1:16">
      <c r="A37" t="s">
        <v>60</v>
      </c>
      <c r="B37" t="str">
        <f>VLOOKUP(A37, 'Instrumente AN1'!A:B, 2, FALSE)</f>
        <v>Credite primite</v>
      </c>
      <c r="C37">
        <v>1</v>
      </c>
      <c r="D37" t="s">
        <v>46</v>
      </c>
      <c r="E37" t="s">
        <v>50</v>
      </c>
      <c r="F37" t="s">
        <v>45</v>
      </c>
      <c r="G37" s="1">
        <f>ROUND(SUMIFS('Data Sources'!M:M, 'Data Sources'!X:X, 'Anexa 1'!A37, 'Data Sources'!P:P, 'Anexa 1'!C37,'Data Sources'!Q:Q, 'Anexa 1'!D37,'Data Sources'!R:R, 'Anexa 1'!E37,'Data Sources'!I:I, 'Anexa 1'!F37), 0)-ROUND(SUMIFS('Data Sources'!L:L, 'Data Sources'!X:X, 'Anexa 1'!A37, 'Data Sources'!P:P, 'Anexa 1'!C37,'Data Sources'!Q:Q, 'Anexa 1'!D37,'Data Sources'!Q:Q, 'Anexa 1'!E37,'Data Sources'!I:I, 'Anexa 1'!F37), 0)</f>
        <v>0</v>
      </c>
      <c r="H37" s="1">
        <f>IF(ISERROR(MATCH(A37, Validari!C:C,0)) = TRUE, ROUND(SUMIFS('Data Sources'!M:M, 'Data Sources'!X:X, 'Anexa 1'!A37, 'Data Sources'!P:P, 'Anexa 1'!C37,'Data Sources'!Q:Q, 'Anexa 1'!D37,'Data Sources'!R:R, 'Anexa 1'!E37,'Data Sources'!I:I, 'Anexa 1'!F37,'Data Sources'!V:V, 1), 0)-ROUND(SUMIFS('Data Sources'!L:L, 'Data Sources'!X:X, 'Anexa 1'!A37, 'Data Sources'!P:P, 'Anexa 1'!C37,'Data Sources'!Q:Q, 'Anexa 1'!D37,'Data Sources'!R:R, 'Anexa 1'!E37,'Data Sources'!I:I, 'Anexa 1'!F37,'Data Sources'!V:V, 1), 0), "")</f>
        <v>0</v>
      </c>
      <c r="I37" s="3" t="s">
        <v>94</v>
      </c>
      <c r="P37">
        <f>G35-H35</f>
        <v>0</v>
      </c>
    </row>
    <row r="38" spans="1:16">
      <c r="A38" t="s">
        <v>60</v>
      </c>
      <c r="B38" t="str">
        <f>VLOOKUP(A38, 'Instrumente AN1'!A:B, 2, FALSE)</f>
        <v>Credite primite</v>
      </c>
      <c r="C38">
        <v>1</v>
      </c>
      <c r="D38" t="s">
        <v>46</v>
      </c>
      <c r="E38" t="s">
        <v>48</v>
      </c>
      <c r="F38" t="s">
        <v>45</v>
      </c>
      <c r="G38" s="1">
        <f>ROUND(SUMIFS('Data Sources'!K:K, 'Data Sources'!X:X, 'Anexa 1'!A38, 'Data Sources'!P:P, 'Anexa 1'!C38,'Data Sources'!Q:Q, 'Anexa 1'!D38,'Data Sources'!R:R, 'Anexa 1'!E38,'Data Sources'!I:I, 'Anexa 1'!F38), 0)-ROUND(SUMIFS('Data Sources'!J:J, 'Data Sources'!X:X, 'Anexa 1'!A38, 'Data Sources'!P:P, 'Anexa 1'!C38,'Data Sources'!Q:Q, 'Anexa 1'!D38,'Data Sources'!Q:Q, 'Anexa 1'!E38,'Data Sources'!I:I, 'Anexa 1'!F38), 0)</f>
        <v>0</v>
      </c>
      <c r="H38" s="1">
        <f>IF(ISERROR(MATCH(A38, Validari!C:C,0)) = TRUE, ROUND(SUMIFS('Data Sources'!K:K, 'Data Sources'!X:X, 'Anexa 1'!A38, 'Data Sources'!P:P, 'Anexa 1'!C38,'Data Sources'!Q:Q, 'Anexa 1'!D38,'Data Sources'!R:R, 'Anexa 1'!E38,'Data Sources'!I:I, 'Anexa 1'!F38,'Data Sources'!V:V, 1), 0)-ROUND(SUMIFS('Data Sources'!J:J, 'Data Sources'!X:X, 'Anexa 1'!A38, 'Data Sources'!P:P, 'Anexa 1'!C38,'Data Sources'!Q:Q, 'Anexa 1'!D38,'Data Sources'!R:R, 'Anexa 1'!E38,'Data Sources'!I:I, 'Anexa 1'!F38,'Data Sources'!V:V, 1), 0), "")</f>
        <v>0</v>
      </c>
      <c r="I38" s="3" t="s">
        <v>94</v>
      </c>
      <c r="P38">
        <f>G37-H37</f>
        <v>0</v>
      </c>
    </row>
    <row r="39" spans="1:16">
      <c r="A39" t="s">
        <v>55</v>
      </c>
      <c r="B39" t="str">
        <f>VLOOKUP(A39, 'Instrumente AN1'!A:B, 2, FALSE)</f>
        <v>Credite comerciale şi avansuri primite</v>
      </c>
      <c r="C39">
        <v>1</v>
      </c>
      <c r="D39" t="s">
        <v>46</v>
      </c>
      <c r="E39" t="s">
        <v>47</v>
      </c>
      <c r="F39" t="s">
        <v>45</v>
      </c>
      <c r="G39" s="1">
        <f>ROUND(SUMIFS('Data Sources'!K:K, 'Data Sources'!X:X, 'Anexa 1'!A39, 'Data Sources'!Q:Q, 'Anexa 1'!D39,'Data Sources'!R:R, 'Anexa 1'!E39,'Data Sources'!I:I, 'Anexa 1'!F39), 0)-ROUND(SUMIFS('Data Sources'!J:J, 'Data Sources'!X:X, 'Anexa 1'!A39, 'Data Sources'!Q:Q, 'Anexa 1'!D39,'Data Sources'!Q:Q, 'Anexa 1'!E39,'Data Sources'!I:I, 'Anexa 1'!F39), 0)</f>
        <v>0</v>
      </c>
      <c r="H39" s="1">
        <f>IF(ISERROR(MATCH(A39, Validari!C:C,0)) = TRUE, ROUND(SUMIFS('Data Sources'!K:K, 'Data Sources'!X:X, 'Anexa 1'!A39, 'Data Sources'!Q:Q, 'Anexa 1'!D39,'Data Sources'!R:R, 'Anexa 1'!E39,'Data Sources'!I:I, 'Anexa 1'!F39,'Data Sources'!V:V, 1), 0)-ROUND(SUMIFS('Data Sources'!J:J, 'Data Sources'!X:X, 'Anexa 1'!A39, 'Data Sources'!Q:Q, 'Anexa 1'!D39,'Data Sources'!R:R, 'Anexa 1'!E39,'Data Sources'!I:I, 'Anexa 1'!F39,'Data Sources'!V:V, 1), 0), "")</f>
        <v>0</v>
      </c>
      <c r="K39" s="4" t="s">
        <v>55</v>
      </c>
      <c r="P39">
        <f>P37+P38</f>
        <v>0</v>
      </c>
    </row>
    <row r="40" spans="1:16">
      <c r="A40" t="s">
        <v>55</v>
      </c>
      <c r="B40" t="str">
        <f>VLOOKUP(A40, 'Instrumente AN1'!A:B, 2, FALSE)</f>
        <v>Credite comerciale şi avansuri primite</v>
      </c>
      <c r="C40">
        <v>1</v>
      </c>
      <c r="D40" t="s">
        <v>46</v>
      </c>
      <c r="E40" t="s">
        <v>48</v>
      </c>
      <c r="F40" t="s">
        <v>45</v>
      </c>
      <c r="G40" s="1">
        <f>ROUND(SUMIFS('Data Sources'!K:K, 'Data Sources'!X:X, 'Anexa 1'!A40, 'Data Sources'!Q:Q, 'Anexa 1'!D40,'Data Sources'!R:R, 'Anexa 1'!E40,'Data Sources'!I:I, 'Anexa 1'!F40), 0)-ROUND(SUMIFS('Data Sources'!J:J, 'Data Sources'!X:X, 'Anexa 1'!A40, 'Data Sources'!Q:Q, 'Anexa 1'!D40,'Data Sources'!Q:Q, 'Anexa 1'!E40,'Data Sources'!I:I, 'Anexa 1'!F40), 0)</f>
        <v>0</v>
      </c>
      <c r="H40" s="1">
        <f>IF(ISERROR(MATCH(A40, Validari!C:C,0)) = TRUE, ROUND(SUMIFS('Data Sources'!K:K, 'Data Sources'!X:X, 'Anexa 1'!A40, 'Data Sources'!Q:Q, 'Anexa 1'!D40,'Data Sources'!R:R, 'Anexa 1'!E40,'Data Sources'!I:I, 'Anexa 1'!F40,'Data Sources'!V:V, 1), 0)-ROUND(SUMIFS('Data Sources'!J:J, 'Data Sources'!X:X, 'Anexa 1'!A40, 'Data Sources'!Q:Q, 'Anexa 1'!D40,'Data Sources'!R:R, 'Anexa 1'!E40,'Data Sources'!I:I, 'Anexa 1'!F40,'Data Sources'!V:V, 1), 0), "")</f>
        <v>0</v>
      </c>
    </row>
    <row r="41" spans="1:16">
      <c r="A41" t="s">
        <v>56</v>
      </c>
      <c r="B41" t="str">
        <f>VLOOKUP(A41, 'Instrumente AN1'!A:B, 2, FALSE)</f>
        <v>Alte sume de plătit, exclusiv credite comerciale şi avansuri</v>
      </c>
      <c r="D41" t="s">
        <v>46</v>
      </c>
      <c r="E41" t="s">
        <v>54</v>
      </c>
      <c r="F41" t="s">
        <v>45</v>
      </c>
      <c r="G41" s="1">
        <f>ROUND(SUMIFS('Data Sources'!K:K, 'Data Sources'!X:X, 'Anexa 1'!A41, 'Data Sources'!Q:Q, 'Anexa 1'!D41,'Data Sources'!R:R, 'Anexa 1'!E41,'Data Sources'!I:I, 'Anexa 1'!F41), 0)-ROUND(SUMIFS('Data Sources'!J:J, 'Data Sources'!X:X, 'Anexa 1'!A41, 'Data Sources'!Q:Q, 'Anexa 1'!D41,'Data Sources'!Q:Q, 'Anexa 1'!E41,'Data Sources'!I:I, 'Anexa 1'!F41), 0)</f>
        <v>0</v>
      </c>
      <c r="H41" s="1">
        <f>IF(ISERROR(MATCH(A41, Validari!C:C,0)) = TRUE, ROUND(SUMIFS('Data Sources'!K:K, 'Data Sources'!X:X, 'Anexa 1'!A41, 'Data Sources'!Q:Q, 'Anexa 1'!D41,'Data Sources'!R:R, 'Anexa 1'!E41,'Data Sources'!I:I, 'Anexa 1'!F41,'Data Sources'!V:V, 1), 0)-ROUND(SUMIFS('Data Sources'!J:J, 'Data Sources'!X:X, 'Anexa 1'!A41, 'Data Sources'!Q:Q, 'Anexa 1'!D41,'Data Sources'!R:R, 'Anexa 1'!E41,'Data Sources'!I:I, 'Anexa 1'!F41,'Data Sources'!V:V, 1), 0), "")</f>
        <v>0</v>
      </c>
      <c r="K41" s="4" t="s">
        <v>56</v>
      </c>
      <c r="L41" s="4">
        <f>G41</f>
        <v>0</v>
      </c>
    </row>
    <row r="42" spans="1:16">
      <c r="A42" t="s">
        <v>172</v>
      </c>
      <c r="B42" t="s">
        <v>166</v>
      </c>
      <c r="D42" t="s">
        <v>46</v>
      </c>
      <c r="E42" s="14" t="s">
        <v>48</v>
      </c>
      <c r="F42" t="s">
        <v>45</v>
      </c>
      <c r="G42" s="1">
        <f>ROUND(SUMIFS('Data Sources'!K:K, 'Data Sources'!X:X, 'Anexa 1'!A42, 'Data Sources'!Q:Q, 'Anexa 1'!D42,'Data Sources'!R:R, 'Anexa 1'!E42,'Data Sources'!I:I, 'Anexa 1'!F42), 0)-ROUND(SUMIFS('Data Sources'!J:J, 'Data Sources'!X:X, 'Anexa 1'!A42, 'Data Sources'!Q:Q, 'Anexa 1'!D42,'Data Sources'!R:R, 'Anexa 1'!E42,'Data Sources'!I:I, 'Anexa 1'!F42), 0)-1</f>
        <v>-1</v>
      </c>
    </row>
    <row r="43" spans="1:16">
      <c r="L43" s="4">
        <f>G32+G33+G34+G35+G36+G37+G38+G39+G40+G41</f>
        <v>0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F14:F15"/>
    <mergeCell ref="G14:G15"/>
    <mergeCell ref="H14:H15"/>
    <mergeCell ref="A14:A15"/>
    <mergeCell ref="B14:B15"/>
    <mergeCell ref="C14:C15"/>
    <mergeCell ref="D14:D15"/>
    <mergeCell ref="E14:E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1"/>
  <sheetViews>
    <sheetView topLeftCell="A19" workbookViewId="0">
      <selection activeCell="C28" sqref="C28"/>
    </sheetView>
  </sheetViews>
  <sheetFormatPr defaultRowHeight="14.4"/>
  <cols>
    <col min="2" max="2" width="23.44140625" customWidth="1"/>
    <col min="3" max="3" width="54.33203125" bestFit="1" customWidth="1"/>
    <col min="4" max="4" width="21.88671875" customWidth="1"/>
    <col min="5" max="5" width="16.33203125" bestFit="1" customWidth="1"/>
  </cols>
  <sheetData>
    <row r="1" spans="1:28">
      <c r="D1" t="s">
        <v>99</v>
      </c>
      <c r="P1">
        <f>SUM(C13:C29)</f>
        <v>-1</v>
      </c>
      <c r="Q1">
        <f>SUM(D14:D18,D23:D24,D29)</f>
        <v>0</v>
      </c>
      <c r="AB1">
        <f ca="1">MONTH(NOW())-1</f>
        <v>11</v>
      </c>
    </row>
    <row r="5" spans="1:28">
      <c r="B5" t="s">
        <v>100</v>
      </c>
    </row>
    <row r="6" spans="1:28">
      <c r="B6" t="s">
        <v>101</v>
      </c>
    </row>
    <row r="7" spans="1:28">
      <c r="B7">
        <f>Parametri!B3</f>
        <v>44561</v>
      </c>
    </row>
    <row r="8" spans="1:28" ht="15" thickBot="1">
      <c r="D8" t="s">
        <v>102</v>
      </c>
      <c r="F8" t="s">
        <v>103</v>
      </c>
      <c r="H8" t="s">
        <v>104</v>
      </c>
      <c r="J8" t="s">
        <v>105</v>
      </c>
      <c r="K8" t="s">
        <v>106</v>
      </c>
      <c r="L8" t="s">
        <v>107</v>
      </c>
      <c r="M8" t="s">
        <v>108</v>
      </c>
    </row>
    <row r="9" spans="1:28">
      <c r="A9" s="27" t="s">
        <v>78</v>
      </c>
      <c r="B9" s="29" t="s">
        <v>109</v>
      </c>
      <c r="C9" s="31" t="s">
        <v>110</v>
      </c>
      <c r="D9" s="33" t="s">
        <v>111</v>
      </c>
      <c r="F9" t="s">
        <v>112</v>
      </c>
      <c r="H9" t="s">
        <v>113</v>
      </c>
      <c r="J9" t="s">
        <v>114</v>
      </c>
      <c r="K9" t="s">
        <v>115</v>
      </c>
      <c r="L9" t="s">
        <v>116</v>
      </c>
      <c r="M9" t="s">
        <v>117</v>
      </c>
    </row>
    <row r="10" spans="1:28">
      <c r="A10" s="28"/>
      <c r="B10" s="30"/>
      <c r="C10" s="32"/>
      <c r="D10" s="34"/>
    </row>
    <row r="11" spans="1:28">
      <c r="B11" t="s">
        <v>86</v>
      </c>
      <c r="C11" t="s">
        <v>87</v>
      </c>
      <c r="D11" t="s">
        <v>88</v>
      </c>
      <c r="F11" t="s">
        <v>118</v>
      </c>
      <c r="G11" t="s">
        <v>119</v>
      </c>
      <c r="H11" t="s">
        <v>120</v>
      </c>
      <c r="I11" t="s">
        <v>121</v>
      </c>
      <c r="J11" t="s">
        <v>122</v>
      </c>
    </row>
    <row r="12" spans="1:28">
      <c r="A12" t="s">
        <v>123</v>
      </c>
      <c r="B12" t="s">
        <v>124</v>
      </c>
      <c r="C12" s="1">
        <f>SUM(C13:C29)</f>
        <v>-1</v>
      </c>
      <c r="D12">
        <f>SUM(D13:D29)</f>
        <v>0</v>
      </c>
      <c r="F12" t="str">
        <f t="shared" ref="F12:F25" si="0">IF(AND(LEN($C12)=0,LEN($C11)&gt;0,LEN($D11)&gt;0,LEN($E11)=0),"E-Introduceti VALOAREA TOTALA!","OK")</f>
        <v>OK</v>
      </c>
      <c r="G12" t="str">
        <f t="shared" ref="G12:G25" si="1">IF(AND(LEN($C12)&gt;0,OR($C12&lt;0,$C12&gt;1000000000000000)),"E-VALOAREA TOTALA este numar&gt;=0 de lungime&lt; 15!","OK")</f>
        <v>E-VALOAREA TOTALA este numar&gt;=0 de lungime&lt; 15!</v>
      </c>
      <c r="H12" t="str">
        <f t="shared" ref="H12:H25" si="2">IF(AND(LEN($C12)&gt;0,LEN($D12)=0),"E-Introduceti CREANTA ATASATA!","OK")</f>
        <v>OK</v>
      </c>
      <c r="I12" t="str">
        <f t="shared" ref="I12:I25" si="3">IF(AND(LEN($D12)&gt;0,$D12&lt;&gt;"xxxxxxxxxxxx",OR($D12&lt;0,$D12&gt;1000000000000000)),"E-CREANTA ATASATA este numar&gt;=0 de lungime&lt; 15!","OK")</f>
        <v>OK</v>
      </c>
      <c r="J12" t="str">
        <f t="shared" ref="J12:J25" si="4">IF(AND($D12&lt;&gt;"xxxxxxxxxxxx",$C12&lt;$D12),"E-Coloana B&gt;=coloana C!","OK")</f>
        <v>E-Coloana B&gt;=coloana C!</v>
      </c>
    </row>
    <row r="13" spans="1:28">
      <c r="A13" t="s">
        <v>53</v>
      </c>
      <c r="B13" t="s">
        <v>125</v>
      </c>
      <c r="C13" s="1">
        <f>ROUND(SUMIFS('Data Sources'!L:L, 'Data Sources'!N:N, 'Anexa 2'!A13), 0)-ROUND(SUMIFS('Data Sources'!M:M, 'Data Sources'!N:N, 'Anexa 2'!A13), 0)</f>
        <v>0</v>
      </c>
      <c r="D13" t="s">
        <v>126</v>
      </c>
      <c r="E13" t="s">
        <v>127</v>
      </c>
      <c r="F13" t="str">
        <f t="shared" si="0"/>
        <v>OK</v>
      </c>
      <c r="G13" t="str">
        <f t="shared" si="1"/>
        <v>OK</v>
      </c>
      <c r="H13" t="str">
        <f t="shared" si="2"/>
        <v>OK</v>
      </c>
      <c r="I13" t="str">
        <f t="shared" si="3"/>
        <v>OK</v>
      </c>
      <c r="J13" t="str">
        <f t="shared" si="4"/>
        <v>OK</v>
      </c>
    </row>
    <row r="14" spans="1:28">
      <c r="A14" t="s">
        <v>67</v>
      </c>
      <c r="B14" t="s">
        <v>128</v>
      </c>
      <c r="C14" s="1">
        <f>ROUND(SUMIFS('Data Sources'!L:L, 'Data Sources'!N:N, 'Anexa 2'!A14), 0)-ROUND(SUMIFS('Data Sources'!M:M, 'Data Sources'!N:N, 'Anexa 2'!A14), 0)</f>
        <v>0</v>
      </c>
      <c r="D14">
        <f>ROUND(SUMIFS('Data Sources'!L:L, 'Data Sources'!N:N, 'Anexa 2'!A14, 'Data Sources'!V:V, 1), 0)-ROUND(SUMIFS('Data Sources'!M:M, 'Data Sources'!N:N, 'Anexa 2'!A14, 'Data Sources'!V:V, 1), 0)</f>
        <v>0</v>
      </c>
      <c r="E14" s="13">
        <f>C13+C17+C21+C28+C29</f>
        <v>-1</v>
      </c>
      <c r="F14" t="str">
        <f t="shared" si="0"/>
        <v>OK</v>
      </c>
      <c r="G14" t="str">
        <f t="shared" si="1"/>
        <v>OK</v>
      </c>
      <c r="H14" t="str">
        <f t="shared" si="2"/>
        <v>OK</v>
      </c>
      <c r="I14" t="str">
        <f t="shared" si="3"/>
        <v>OK</v>
      </c>
      <c r="J14" t="str">
        <f t="shared" si="4"/>
        <v>OK</v>
      </c>
    </row>
    <row r="15" spans="1:28">
      <c r="A15" t="s">
        <v>129</v>
      </c>
      <c r="B15" t="s">
        <v>130</v>
      </c>
      <c r="C15" s="1">
        <f>ROUND(SUMIFS('Data Sources'!L:L, 'Data Sources'!N:N, 'Anexa 2'!A15), 0)-ROUND(SUMIFS('Data Sources'!M:M, 'Data Sources'!N:N, 'Anexa 2'!A15), 0)</f>
        <v>0</v>
      </c>
      <c r="D15">
        <f>ROUND(SUMIFS('Data Sources'!L:L, 'Data Sources'!N:N, 'Anexa 2'!A15, 'Data Sources'!V:V, 1), 0)-ROUND(SUMIFS('Data Sources'!M:M, 'Data Sources'!N:N, 'Anexa 2'!A15, 'Data Sources'!V:V, 1), 0)</f>
        <v>0</v>
      </c>
      <c r="F15" t="str">
        <f t="shared" si="0"/>
        <v>OK</v>
      </c>
      <c r="G15" t="str">
        <f t="shared" si="1"/>
        <v>OK</v>
      </c>
      <c r="H15" t="str">
        <f t="shared" si="2"/>
        <v>OK</v>
      </c>
      <c r="I15" t="str">
        <f t="shared" si="3"/>
        <v>OK</v>
      </c>
      <c r="J15" t="str">
        <f t="shared" si="4"/>
        <v>OK</v>
      </c>
    </row>
    <row r="16" spans="1:28">
      <c r="A16" t="s">
        <v>131</v>
      </c>
      <c r="B16" t="s">
        <v>132</v>
      </c>
      <c r="C16" s="1">
        <f>ROUND(SUMIFS('Data Sources'!L:L, 'Data Sources'!N:N, 'Anexa 2'!A16), 0)-ROUND(SUMIFS('Data Sources'!M:M, 'Data Sources'!N:N, 'Anexa 2'!A16), 0)</f>
        <v>0</v>
      </c>
      <c r="D16">
        <f>ROUND(SUMIFS('Data Sources'!L:L, 'Data Sources'!N:N, 'Anexa 2'!A16, 'Data Sources'!V:V, 1), 0)-ROUND(SUMIFS('Data Sources'!M:M, 'Data Sources'!N:N, 'Anexa 2'!A16, 'Data Sources'!V:V, 1), 0)</f>
        <v>0</v>
      </c>
      <c r="F16" t="str">
        <f t="shared" si="0"/>
        <v>OK</v>
      </c>
      <c r="G16" t="str">
        <f t="shared" si="1"/>
        <v>OK</v>
      </c>
      <c r="H16" t="str">
        <f t="shared" si="2"/>
        <v>OK</v>
      </c>
      <c r="I16" t="str">
        <f t="shared" si="3"/>
        <v>OK</v>
      </c>
      <c r="J16" t="str">
        <f t="shared" si="4"/>
        <v>OK</v>
      </c>
    </row>
    <row r="17" spans="1:10">
      <c r="A17" t="s">
        <v>49</v>
      </c>
      <c r="B17" t="s">
        <v>133</v>
      </c>
      <c r="C17" s="1">
        <f>ROUND(SUMIFS('Data Sources'!L:L, 'Data Sources'!N:N, 'Anexa 2'!A17), 0)-ROUND(SUMIFS('Data Sources'!M:M, 'Data Sources'!N:N, 'Anexa 2'!A17), 0)</f>
        <v>0</v>
      </c>
      <c r="D17">
        <f>ROUND(SUMIFS('Data Sources'!L:L,'Data Sources'!N:N,'Anexa 2'!A17,'Data Sources'!V:V,1),0)-ROUND(SUMIFS('Data Sources'!M:M,'Data Sources'!N:N,'Anexa 2'!A17,'Data Sources'!V:V,1),0)</f>
        <v>0</v>
      </c>
      <c r="E17">
        <f>D17-'Anexa 1'!H30-'Anexa 1'!H31</f>
        <v>0</v>
      </c>
      <c r="F17" t="str">
        <f t="shared" si="0"/>
        <v>OK</v>
      </c>
      <c r="G17" t="str">
        <f t="shared" si="1"/>
        <v>OK</v>
      </c>
      <c r="H17" t="str">
        <f t="shared" si="2"/>
        <v>OK</v>
      </c>
      <c r="I17" t="str">
        <f t="shared" si="3"/>
        <v>OK</v>
      </c>
      <c r="J17" t="str">
        <f t="shared" si="4"/>
        <v>OK</v>
      </c>
    </row>
    <row r="18" spans="1:10">
      <c r="A18" t="s">
        <v>134</v>
      </c>
      <c r="B18" t="s">
        <v>135</v>
      </c>
      <c r="C18" s="1">
        <f>ROUND(SUMIFS('Data Sources'!L:L, 'Data Sources'!N:N, 'Anexa 2'!A18), 0)-ROUND(SUMIFS('Data Sources'!M:M, 'Data Sources'!N:N, 'Anexa 2'!A18), 0)</f>
        <v>0</v>
      </c>
      <c r="D18">
        <f>ROUND(SUMIFS('Data Sources'!L:L, 'Data Sources'!N:N, 'Anexa 2'!A18, 'Data Sources'!V:V, 1), 0)-ROUND(SUMIFS('Data Sources'!M:M, 'Data Sources'!N:N, 'Anexa 2'!A18, 'Data Sources'!V:V, 1), 0)</f>
        <v>0</v>
      </c>
      <c r="F18" t="str">
        <f t="shared" si="0"/>
        <v>OK</v>
      </c>
      <c r="G18" t="str">
        <f t="shared" si="1"/>
        <v>OK</v>
      </c>
      <c r="H18" t="str">
        <f t="shared" si="2"/>
        <v>OK</v>
      </c>
      <c r="I18" t="str">
        <f t="shared" si="3"/>
        <v>OK</v>
      </c>
      <c r="J18" t="str">
        <f t="shared" si="4"/>
        <v>OK</v>
      </c>
    </row>
    <row r="19" spans="1:10">
      <c r="A19" t="s">
        <v>136</v>
      </c>
      <c r="B19" t="s">
        <v>137</v>
      </c>
      <c r="C19" s="1">
        <f>ROUND(SUMIFS('Data Sources'!L:L, 'Data Sources'!N:N, 'Anexa 2'!A19), 0)-ROUND(SUMIFS('Data Sources'!M:M, 'Data Sources'!N:N, 'Anexa 2'!A19), 0)</f>
        <v>0</v>
      </c>
      <c r="D19" t="s">
        <v>126</v>
      </c>
      <c r="F19" t="str">
        <f t="shared" si="0"/>
        <v>OK</v>
      </c>
      <c r="G19" t="str">
        <f t="shared" si="1"/>
        <v>OK</v>
      </c>
      <c r="H19" t="str">
        <f t="shared" si="2"/>
        <v>OK</v>
      </c>
      <c r="I19" t="str">
        <f t="shared" si="3"/>
        <v>OK</v>
      </c>
      <c r="J19" t="str">
        <f t="shared" si="4"/>
        <v>OK</v>
      </c>
    </row>
    <row r="20" spans="1:10">
      <c r="A20" t="s">
        <v>138</v>
      </c>
      <c r="B20" t="s">
        <v>139</v>
      </c>
      <c r="C20" s="1">
        <f>ROUND(SUMIFS('Data Sources'!L:L, 'Data Sources'!N:N, 'Anexa 2'!A20), 0)-ROUND(SUMIFS('Data Sources'!M:M, 'Data Sources'!N:N, 'Anexa 2'!A20), 0)</f>
        <v>0</v>
      </c>
      <c r="D20" t="s">
        <v>126</v>
      </c>
      <c r="F20" t="str">
        <f t="shared" si="0"/>
        <v>OK</v>
      </c>
      <c r="G20" t="str">
        <f t="shared" si="1"/>
        <v>OK</v>
      </c>
      <c r="H20" t="str">
        <f t="shared" si="2"/>
        <v>OK</v>
      </c>
      <c r="I20" t="str">
        <f t="shared" si="3"/>
        <v>OK</v>
      </c>
      <c r="J20" t="str">
        <f t="shared" si="4"/>
        <v>OK</v>
      </c>
    </row>
    <row r="21" spans="1:10">
      <c r="A21" t="s">
        <v>61</v>
      </c>
      <c r="B21" t="s">
        <v>140</v>
      </c>
      <c r="C21" s="1">
        <f>ROUND(SUMIFS('Data Sources'!L:L, 'Data Sources'!N:N, 'Anexa 2'!A21), 0)-ROUND(SUMIFS('Data Sources'!M:M, 'Data Sources'!N:N, 'Anexa 2'!A21), 0)</f>
        <v>0</v>
      </c>
      <c r="D21" t="s">
        <v>126</v>
      </c>
      <c r="E21" t="s">
        <v>127</v>
      </c>
      <c r="F21" t="str">
        <f t="shared" si="0"/>
        <v>OK</v>
      </c>
      <c r="G21" t="str">
        <f t="shared" si="1"/>
        <v>OK</v>
      </c>
      <c r="H21" t="str">
        <f t="shared" si="2"/>
        <v>OK</v>
      </c>
      <c r="I21" t="str">
        <f t="shared" si="3"/>
        <v>OK</v>
      </c>
      <c r="J21" t="str">
        <f t="shared" si="4"/>
        <v>OK</v>
      </c>
    </row>
    <row r="22" spans="1:10">
      <c r="A22" t="s">
        <v>141</v>
      </c>
      <c r="B22" t="s">
        <v>142</v>
      </c>
      <c r="C22" s="1">
        <f>ROUND(SUMIFS('Data Sources'!L:L, 'Data Sources'!N:N, 'Anexa 2'!A22), 0)-ROUND(SUMIFS('Data Sources'!M:M, 'Data Sources'!N:N, 'Anexa 2'!A22), 0)</f>
        <v>0</v>
      </c>
      <c r="D22" t="s">
        <v>126</v>
      </c>
      <c r="F22" t="str">
        <f t="shared" si="0"/>
        <v>OK</v>
      </c>
      <c r="G22" t="str">
        <f t="shared" si="1"/>
        <v>OK</v>
      </c>
      <c r="H22" t="str">
        <f t="shared" si="2"/>
        <v>OK</v>
      </c>
      <c r="I22" t="str">
        <f t="shared" si="3"/>
        <v>OK</v>
      </c>
      <c r="J22" t="str">
        <f t="shared" si="4"/>
        <v>OK</v>
      </c>
    </row>
    <row r="23" spans="1:10">
      <c r="A23" t="s">
        <v>143</v>
      </c>
      <c r="B23" t="s">
        <v>144</v>
      </c>
      <c r="C23" s="1">
        <f>ROUND(SUMIFS('Data Sources'!L:L, 'Data Sources'!N:N, 'Anexa 2'!A23), 0)-ROUND(SUMIFS('Data Sources'!M:M, 'Data Sources'!N:N, 'Anexa 2'!A23), 0)</f>
        <v>0</v>
      </c>
      <c r="D23" t="s">
        <v>126</v>
      </c>
      <c r="F23" t="str">
        <f t="shared" si="0"/>
        <v>OK</v>
      </c>
      <c r="G23" t="str">
        <f t="shared" si="1"/>
        <v>OK</v>
      </c>
      <c r="H23" t="str">
        <f t="shared" si="2"/>
        <v>OK</v>
      </c>
      <c r="I23" t="str">
        <f t="shared" si="3"/>
        <v>OK</v>
      </c>
      <c r="J23" t="str">
        <f t="shared" si="4"/>
        <v>OK</v>
      </c>
    </row>
    <row r="24" spans="1:10">
      <c r="A24" t="s">
        <v>145</v>
      </c>
      <c r="B24" t="s">
        <v>146</v>
      </c>
      <c r="C24" s="1">
        <f>ROUND(SUMIFS('Data Sources'!L:L, 'Data Sources'!N:N, 'Anexa 2'!A24), 0)-ROUND(SUMIFS('Data Sources'!M:M, 'Data Sources'!N:N, 'Anexa 2'!A24), 0)</f>
        <v>0</v>
      </c>
      <c r="D24" t="s">
        <v>126</v>
      </c>
      <c r="F24" t="str">
        <f t="shared" si="0"/>
        <v>OK</v>
      </c>
      <c r="G24" t="str">
        <f t="shared" si="1"/>
        <v>OK</v>
      </c>
      <c r="H24" t="str">
        <f t="shared" si="2"/>
        <v>OK</v>
      </c>
      <c r="I24" t="str">
        <f t="shared" si="3"/>
        <v>OK</v>
      </c>
      <c r="J24" t="str">
        <f t="shared" si="4"/>
        <v>OK</v>
      </c>
    </row>
    <row r="25" spans="1:10">
      <c r="A25" t="s">
        <v>147</v>
      </c>
      <c r="B25" t="s">
        <v>148</v>
      </c>
      <c r="C25" s="1">
        <f>ROUND(SUMIFS('Data Sources'!L:L, 'Data Sources'!N:N, 'Anexa 2'!A25), 0)-ROUND(SUMIFS('Data Sources'!M:M, 'Data Sources'!N:N, 'Anexa 2'!A25), 0)</f>
        <v>0</v>
      </c>
      <c r="D25" t="s">
        <v>126</v>
      </c>
      <c r="F25" t="str">
        <f t="shared" si="0"/>
        <v>OK</v>
      </c>
      <c r="G25" t="str">
        <f t="shared" si="1"/>
        <v>OK</v>
      </c>
      <c r="H25" t="str">
        <f t="shared" si="2"/>
        <v>OK</v>
      </c>
      <c r="I25" t="str">
        <f t="shared" si="3"/>
        <v>OK</v>
      </c>
      <c r="J25" t="str">
        <f t="shared" si="4"/>
        <v>OK</v>
      </c>
    </row>
    <row r="26" spans="1:10">
      <c r="A26" t="s">
        <v>149</v>
      </c>
      <c r="B26" t="s">
        <v>150</v>
      </c>
      <c r="C26" s="1">
        <f>ROUND(SUMIFS('Data Sources'!L:L, 'Data Sources'!N:N, 'Anexa 2'!A26), 0)-ROUND(SUMIFS('Data Sources'!M:M, 'Data Sources'!N:N, 'Anexa 2'!A26), 0)</f>
        <v>0</v>
      </c>
      <c r="D26">
        <f>ROUND(SUMIFS('Data Sources'!L:L, 'Data Sources'!N:N, 'Anexa 2'!A26, 'Data Sources'!V:V, 1), 0)-ROUND(SUMIFS('Data Sources'!M:M, 'Data Sources'!N:N, 'Anexa 2'!A26, 'Data Sources'!V:V, 1), 0)</f>
        <v>0</v>
      </c>
    </row>
    <row r="27" spans="1:10">
      <c r="A27" t="s">
        <v>151</v>
      </c>
      <c r="B27" t="s">
        <v>152</v>
      </c>
      <c r="C27" s="1">
        <f>ROUND(SUMIFS('Data Sources'!L:L, 'Data Sources'!N:N, 'Anexa 2'!A27), 0)-ROUND(SUMIFS('Data Sources'!M:M, 'Data Sources'!N:N, 'Anexa 2'!A27), 0)</f>
        <v>0</v>
      </c>
      <c r="D27">
        <f>ROUND(SUMIFS('Data Sources'!L:L, 'Data Sources'!N:N, 'Anexa 2'!A27, 'Data Sources'!V:V, 1), 0)-ROUND(SUMIFS('Data Sources'!M:M, 'Data Sources'!N:N, 'Anexa 2'!A27, 'Data Sources'!V:V, 1), 0)</f>
        <v>0</v>
      </c>
    </row>
    <row r="28" spans="1:10">
      <c r="A28" t="s">
        <v>62</v>
      </c>
      <c r="B28" t="s">
        <v>153</v>
      </c>
      <c r="C28" s="1">
        <f>ROUND(SUMIFS('Data Sources'!L:L, 'Data Sources'!N:N, 'Anexa 2'!A28), 0)-ROUND(SUMIFS('Data Sources'!M:M, 'Data Sources'!N:N, 'Anexa 2'!A28), 0)</f>
        <v>0</v>
      </c>
      <c r="D28" t="s">
        <v>126</v>
      </c>
    </row>
    <row r="29" spans="1:10">
      <c r="A29" t="s">
        <v>57</v>
      </c>
      <c r="B29" t="s">
        <v>154</v>
      </c>
      <c r="C29" s="1">
        <f>ROUND(SUMIFS('Data Sources'!L:L, 'Data Sources'!N:N, 'Anexa 2'!A29), 0)-ROUND(SUMIFS('Data Sources'!M:M, 'Data Sources'!N:N, 'Anexa 2'!A29), 0)-1</f>
        <v>-1</v>
      </c>
      <c r="D29" t="s">
        <v>126</v>
      </c>
      <c r="F29" t="str">
        <f>IF(AND(LEN($C29)=0,LEN($C25)&gt;0,LEN($D25)&gt;0,LEN($E25)=0),"E-Introduceti VALOAREA TOTALA!","OK")</f>
        <v>OK</v>
      </c>
      <c r="G29" t="str">
        <f>IF(AND(LEN($C29)&gt;0,OR($C29&lt;0,$C29&gt;1000000000000000)),"E-VALOAREA TOTALA este numar&gt;=0 de lungime&lt; 15!","OK")</f>
        <v>E-VALOAREA TOTALA este numar&gt;=0 de lungime&lt; 15!</v>
      </c>
      <c r="H29" t="str">
        <f>IF(AND(LEN($C29)&gt;0,LEN($D29)=0),"E-Introduceti CREANTA ATASATA!","OK")</f>
        <v>OK</v>
      </c>
      <c r="I29" t="str">
        <f>IF(AND(LEN($D29)&gt;0,$D29&lt;&gt;"xxxxxxxxxxxx",OR($D29&lt;0,$D29&gt;1000000000000000)),"E-CREANTA ATASATA este numar&gt;=0 de lungime&lt; 15!","OK")</f>
        <v>OK</v>
      </c>
      <c r="J29" t="str">
        <f>IF(AND($D29&lt;&gt;"xxxxxxxxxxxx",$C29&lt;$D29),"E-Coloana B&gt;=coloana C!","OK")</f>
        <v>OK</v>
      </c>
    </row>
    <row r="30" spans="1:10">
      <c r="C30" s="1"/>
    </row>
    <row r="31" spans="1:10">
      <c r="A31" t="s">
        <v>155</v>
      </c>
      <c r="B31" t="s">
        <v>156</v>
      </c>
      <c r="C31" s="1">
        <f>SUM(C32:C39)</f>
        <v>-1</v>
      </c>
      <c r="D31">
        <f>SUM(D32:D39)</f>
        <v>0</v>
      </c>
      <c r="E31" s="13">
        <f>C31-C12</f>
        <v>0</v>
      </c>
      <c r="F31" t="str">
        <f t="shared" ref="F31:F37" si="5">IF(AND(LEN($C31)=0,LEN($C30)&gt;0,LEN($D30)&gt;0,LEN($E30)=0),"E-Introduceti VALOAREA TOTALA!","OK")</f>
        <v>OK</v>
      </c>
      <c r="G31" t="str">
        <f>IF(AND(LEN($C31)&gt;0,OR($C31&lt;0,$C31&gt;1000000000000000)),"E-VALOAREA TOTALA este numar&gt;=0 de lungime&lt; 15!","OK")</f>
        <v>E-VALOAREA TOTALA este numar&gt;=0 de lungime&lt; 15!</v>
      </c>
      <c r="H31" t="str">
        <f t="shared" ref="H31:H37" si="6">IF(AND(LEN($C31)&gt;0,LEN($D31)=0),"E-Introduceti CREANTA ATASATA!","OK")</f>
        <v>OK</v>
      </c>
      <c r="I31" t="str">
        <f t="shared" ref="I31:I37" si="7">IF(AND(LEN($D31)&gt;0,$D31&lt;&gt;"xxxxxxxxxxxx",OR($D31&lt;0,$D31&gt;1000000000000000)),"E-CREANTA ATASATA este numar&gt;=0 de lungime&lt; 15!","OK")</f>
        <v>OK</v>
      </c>
    </row>
    <row r="32" spans="1:10">
      <c r="A32" t="s">
        <v>63</v>
      </c>
      <c r="B32" t="s">
        <v>157</v>
      </c>
      <c r="C32" s="1">
        <f>ROUND(SUMIFS('Data Sources'!M:M, 'Data Sources'!N:N, 'Anexa 2'!A32), 0)-ROUND(SUMIFS('Data Sources'!L:L, 'Data Sources'!N:N, 'Anexa 2'!A32), 0)</f>
        <v>0</v>
      </c>
      <c r="D32" t="s">
        <v>126</v>
      </c>
      <c r="E32" t="s">
        <v>127</v>
      </c>
      <c r="F32" t="str">
        <f t="shared" si="5"/>
        <v>OK</v>
      </c>
      <c r="G32" t="str">
        <f>IF(AND(LEN($C32)&gt;0,OR($C32&lt;-999999999999,$C32&gt;99999999999999)),"E-VALOAREA TOTALA este numar intreg de lungime&lt; 15!","OK")</f>
        <v>OK</v>
      </c>
      <c r="H32" t="str">
        <f t="shared" si="6"/>
        <v>OK</v>
      </c>
      <c r="I32" t="str">
        <f t="shared" si="7"/>
        <v>OK</v>
      </c>
      <c r="J32" t="str">
        <f t="shared" ref="J32:J37" si="8">IF(AND($D32&lt;&gt;"xxxxxxxxxxxx",$C32&lt;$D32),"E-Coloana B&gt;=coloana C!","OK")</f>
        <v>OK</v>
      </c>
    </row>
    <row r="33" spans="1:10">
      <c r="A33" t="s">
        <v>59</v>
      </c>
      <c r="B33" t="s">
        <v>158</v>
      </c>
      <c r="C33" s="1">
        <f>ROUND(SUMIFS('Data Sources'!M:M, 'Data Sources'!N:N, 'Anexa 2'!A33), 0)-ROUND(SUMIFS('Data Sources'!L:L, 'Data Sources'!N:N, 'Anexa 2'!A33), 0)</f>
        <v>0</v>
      </c>
      <c r="D33">
        <f>ROUND(SUMIFS('Data Sources'!M:M, 'Data Sources'!N:N, 'Anexa 2'!A33, 'Data Sources'!V:V, 1), 0)-ROUND(SUMIFS('Data Sources'!L:L, 'Data Sources'!N:N, 'Anexa 2'!A33, 'Data Sources'!V:V, 1), 0)</f>
        <v>0</v>
      </c>
      <c r="E33" t="s">
        <v>127</v>
      </c>
      <c r="F33" t="str">
        <f t="shared" si="5"/>
        <v>OK</v>
      </c>
      <c r="G33" t="str">
        <f>IF(AND(LEN($C33)&gt;0,OR($C33&lt;0,$C33&gt;1000000000000000)),"E-VALOAREA TOTALA este numar&gt;=0 de lungime&lt; 15!","OK")</f>
        <v>OK</v>
      </c>
      <c r="H33" t="str">
        <f t="shared" si="6"/>
        <v>OK</v>
      </c>
      <c r="I33" t="str">
        <f t="shared" si="7"/>
        <v>OK</v>
      </c>
      <c r="J33" t="str">
        <f t="shared" si="8"/>
        <v>OK</v>
      </c>
    </row>
    <row r="34" spans="1:10">
      <c r="A34" t="s">
        <v>60</v>
      </c>
      <c r="B34" t="s">
        <v>159</v>
      </c>
      <c r="C34" s="1">
        <f>ROUND(SUMIFS('Data Sources'!M:M, 'Data Sources'!N:N, 'Anexa 2'!A34), 0)-ROUND(SUMIFS('Data Sources'!L:L, 'Data Sources'!N:N, 'Anexa 2'!A34), 0)</f>
        <v>0</v>
      </c>
      <c r="D34">
        <f>ROUND(SUMIFS('Data Sources'!M:M, 'Data Sources'!N:N, 'Anexa 2'!A34, 'Data Sources'!V:V, 1), 0)-ROUND(SUMIFS('Data Sources'!L:L, 'Data Sources'!N:N, 'Anexa 2'!A34, 'Data Sources'!V:V, 1), 0)</f>
        <v>0</v>
      </c>
      <c r="F34" t="str">
        <f t="shared" si="5"/>
        <v>OK</v>
      </c>
      <c r="G34" t="str">
        <f>IF(AND(LEN($C34)&gt;0,OR($C34&lt;0,$C34&gt;1000000000000000)),"E-VALOAREA TOTALA este numar&gt;=0 de lungime&lt; 15!","OK")</f>
        <v>OK</v>
      </c>
      <c r="H34" t="str">
        <f t="shared" si="6"/>
        <v>OK</v>
      </c>
      <c r="I34" t="str">
        <f t="shared" si="7"/>
        <v>OK</v>
      </c>
      <c r="J34" t="str">
        <f t="shared" si="8"/>
        <v>OK</v>
      </c>
    </row>
    <row r="35" spans="1:10">
      <c r="A35" t="s">
        <v>160</v>
      </c>
      <c r="B35" t="s">
        <v>146</v>
      </c>
      <c r="C35" s="1">
        <f>ROUND(SUMIFS('Data Sources'!M:M, 'Data Sources'!N:N, 'Anexa 2'!A35), 0)-ROUND(SUMIFS('Data Sources'!L:L, 'Data Sources'!N:N, 'Anexa 2'!A35), 0)</f>
        <v>0</v>
      </c>
      <c r="D35" t="s">
        <v>126</v>
      </c>
      <c r="F35" t="str">
        <f t="shared" si="5"/>
        <v>OK</v>
      </c>
      <c r="G35" t="str">
        <f>IF(AND(LEN($C35)&gt;0,OR($C35&lt;0,$C35&gt;1000000000000000)),"E-VALOAREA TOTALA este numar&gt;=0 de lungime&lt; 15!","OK")</f>
        <v>OK</v>
      </c>
      <c r="H35" t="str">
        <f t="shared" si="6"/>
        <v>OK</v>
      </c>
      <c r="I35" t="str">
        <f t="shared" si="7"/>
        <v>OK</v>
      </c>
      <c r="J35" t="str">
        <f t="shared" si="8"/>
        <v>OK</v>
      </c>
    </row>
    <row r="36" spans="1:10">
      <c r="A36" t="s">
        <v>161</v>
      </c>
      <c r="B36" t="s">
        <v>148</v>
      </c>
      <c r="C36" s="1">
        <f>ROUND(SUMIFS('Data Sources'!M:M, 'Data Sources'!N:N, 'Anexa 2'!A36), 0)-ROUND(SUMIFS('Data Sources'!L:L, 'Data Sources'!N:N, 'Anexa 2'!A36), 0)</f>
        <v>0</v>
      </c>
      <c r="D36" t="s">
        <v>126</v>
      </c>
      <c r="F36" t="str">
        <f t="shared" si="5"/>
        <v>OK</v>
      </c>
      <c r="G36" t="str">
        <f>IF(AND(LEN($C36)&gt;0,OR($C36&lt;0,$C36&gt;1000000000000000)),"E-VALOAREA TOTALA este numar&gt;=0 de lungime&lt; 15!","OK")</f>
        <v>OK</v>
      </c>
      <c r="H36" t="str">
        <f t="shared" si="6"/>
        <v>OK</v>
      </c>
      <c r="I36" t="str">
        <f t="shared" si="7"/>
        <v>OK</v>
      </c>
      <c r="J36" t="str">
        <f t="shared" si="8"/>
        <v>OK</v>
      </c>
    </row>
    <row r="37" spans="1:10">
      <c r="A37" t="s">
        <v>162</v>
      </c>
      <c r="B37" t="s">
        <v>163</v>
      </c>
      <c r="C37" s="1">
        <f>ROUND(SUMIFS('Data Sources'!M:M, 'Data Sources'!N:N, 'Anexa 2'!A37), 0)-ROUND(SUMIFS('Data Sources'!L:L, 'Data Sources'!N:N, 'Anexa 2'!A37), 0)</f>
        <v>0</v>
      </c>
      <c r="D37">
        <f>ROUND(SUMIFS('Data Sources'!M:M, 'Data Sources'!N:N, 'Anexa 2'!A37, 'Data Sources'!V:V, 1), 0)-ROUND(SUMIFS('Data Sources'!L:L, 'Data Sources'!N:N, 'Anexa 2'!A37, 'Data Sources'!V:V, 1), 0)</f>
        <v>0</v>
      </c>
      <c r="F37" t="str">
        <f t="shared" si="5"/>
        <v>OK</v>
      </c>
      <c r="G37" t="str">
        <f>IF(AND(LEN($C37)&gt;0,OR($C37&lt;0,$C37&gt;1000000000000000)),"E-VALOAREA TOTALA este numar&gt;=0 de lungime&lt; 15!","OK")</f>
        <v>OK</v>
      </c>
      <c r="H37" t="str">
        <f t="shared" si="6"/>
        <v>OK</v>
      </c>
      <c r="I37" t="str">
        <f t="shared" si="7"/>
        <v>OK</v>
      </c>
      <c r="J37" t="str">
        <f t="shared" si="8"/>
        <v>OK</v>
      </c>
    </row>
    <row r="38" spans="1:10">
      <c r="A38" t="s">
        <v>164</v>
      </c>
      <c r="B38" t="s">
        <v>165</v>
      </c>
      <c r="C38" s="1">
        <f>ROUND(SUMIFS('Data Sources'!M:M, 'Data Sources'!N:N, 'Anexa 2'!A38), 0)-ROUND(SUMIFS('Data Sources'!L:L, 'Data Sources'!N:N, 'Anexa 2'!A38), 0)</f>
        <v>0</v>
      </c>
      <c r="D38">
        <f>ROUND(SUMIFS('Data Sources'!M:M, 'Data Sources'!N:N, 'Anexa 2'!A38, 'Data Sources'!V:V, 1), 0)-ROUND(SUMIFS('Data Sources'!L:L, 'Data Sources'!N:N, 'Anexa 2'!A38, 'Data Sources'!V:V, 1), 0)</f>
        <v>0</v>
      </c>
    </row>
    <row r="39" spans="1:10">
      <c r="A39" t="s">
        <v>55</v>
      </c>
      <c r="B39" t="s">
        <v>166</v>
      </c>
      <c r="C39" s="1">
        <f>ROUND(SUMIFS('Data Sources'!M:M, 'Data Sources'!N:N, 'Anexa 2'!A39), 0)-ROUND(SUMIFS('Data Sources'!L:L, 'Data Sources'!N:N, 'Anexa 2'!A39), 0)-1</f>
        <v>-1</v>
      </c>
      <c r="D39" t="s">
        <v>126</v>
      </c>
      <c r="F39" t="str">
        <f>IF(AND(LEN($C39)=0,LEN($C37)&gt;0,LEN($D37)&gt;0,LEN($E37)=0),"E-Introduceti VALOAREA TOTALA!","OK")</f>
        <v>OK</v>
      </c>
      <c r="G39" t="str">
        <f>IF(AND(LEN($C39)&gt;0,OR($C39&lt;0,$C39&gt;1000000000000000)),"E-VALOAREA TOTALA este numar&gt;=0 de lungime&lt; 15!","OK")</f>
        <v>E-VALOAREA TOTALA este numar&gt;=0 de lungime&lt; 15!</v>
      </c>
      <c r="H39" t="str">
        <f>IF(AND(LEN($C39)&gt;0,LEN($D39)=0),"E-Introduceti CREANTA ATASATA!","OK")</f>
        <v>OK</v>
      </c>
      <c r="I39" t="str">
        <f>IF(AND(LEN($D39)&gt;0,$D39&lt;&gt;"xxxxxxxxxxxx",OR($D39&lt;0,$D39&gt;1000000000000000)),"E-CREANTA ATASATA este numar&gt;=0 de lungime&lt; 15!","OK")</f>
        <v>OK</v>
      </c>
      <c r="J39" t="str">
        <f>IF(AND($D39&lt;&gt;"xxxxxxxxxxxx",$C39&lt;$D39),"E-Coloana B&gt;=coloana C!","OK")</f>
        <v>OK</v>
      </c>
    </row>
    <row r="40" spans="1:10">
      <c r="C40" s="1"/>
    </row>
    <row r="41" spans="1:10">
      <c r="B41" t="s">
        <v>167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9:A10"/>
    <mergeCell ref="B9:B10"/>
    <mergeCell ref="C9:C10"/>
    <mergeCell ref="D9:D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C4" sqref="C4"/>
    </sheetView>
  </sheetViews>
  <sheetFormatPr defaultRowHeight="14.4"/>
  <cols>
    <col min="1" max="1" width="13.109375" bestFit="1" customWidth="1"/>
    <col min="2" max="2" width="12.44140625" bestFit="1" customWidth="1"/>
    <col min="3" max="3" width="21.77734375" bestFit="1" customWidth="1"/>
  </cols>
  <sheetData>
    <row r="1" spans="1:9">
      <c r="A1" t="s">
        <v>168</v>
      </c>
      <c r="B1" t="s">
        <v>169</v>
      </c>
      <c r="C1" t="s">
        <v>170</v>
      </c>
    </row>
    <row r="2" spans="1:9">
      <c r="A2" t="s">
        <v>53</v>
      </c>
      <c r="B2" t="s">
        <v>53</v>
      </c>
      <c r="C2" t="s">
        <v>53</v>
      </c>
    </row>
    <row r="3" spans="1:9">
      <c r="A3" t="s">
        <v>57</v>
      </c>
      <c r="B3" t="s">
        <v>67</v>
      </c>
      <c r="C3" t="s">
        <v>136</v>
      </c>
      <c r="I3" t="s">
        <v>171</v>
      </c>
    </row>
    <row r="4" spans="1:9">
      <c r="A4" t="s">
        <v>58</v>
      </c>
      <c r="B4" t="s">
        <v>136</v>
      </c>
      <c r="C4" t="s">
        <v>138</v>
      </c>
    </row>
    <row r="5" spans="1:9">
      <c r="A5" t="s">
        <v>63</v>
      </c>
      <c r="B5" t="s">
        <v>61</v>
      </c>
      <c r="C5" t="s">
        <v>61</v>
      </c>
    </row>
    <row r="6" spans="1:9">
      <c r="A6" t="s">
        <v>172</v>
      </c>
      <c r="B6" t="s">
        <v>141</v>
      </c>
      <c r="C6" t="s">
        <v>141</v>
      </c>
    </row>
    <row r="7" spans="1:9">
      <c r="B7" t="s">
        <v>143</v>
      </c>
      <c r="C7" t="s">
        <v>143</v>
      </c>
    </row>
    <row r="8" spans="1:9">
      <c r="B8" t="s">
        <v>145</v>
      </c>
      <c r="C8" t="s">
        <v>145</v>
      </c>
    </row>
    <row r="9" spans="1:9">
      <c r="B9" t="s">
        <v>147</v>
      </c>
      <c r="C9" t="s">
        <v>147</v>
      </c>
    </row>
    <row r="10" spans="1:9">
      <c r="B10" t="s">
        <v>149</v>
      </c>
      <c r="C10" t="s">
        <v>149</v>
      </c>
    </row>
    <row r="11" spans="1:9">
      <c r="B11" t="s">
        <v>151</v>
      </c>
      <c r="C11" t="s">
        <v>151</v>
      </c>
    </row>
    <row r="12" spans="1:9">
      <c r="B12" t="s">
        <v>62</v>
      </c>
      <c r="C12" t="s">
        <v>62</v>
      </c>
    </row>
    <row r="13" spans="1:9">
      <c r="B13" t="s">
        <v>57</v>
      </c>
      <c r="C13" t="s">
        <v>57</v>
      </c>
    </row>
    <row r="14" spans="1:9">
      <c r="B14" t="s">
        <v>58</v>
      </c>
      <c r="C14" t="s">
        <v>58</v>
      </c>
    </row>
    <row r="15" spans="1:9">
      <c r="B15" t="s">
        <v>173</v>
      </c>
      <c r="C15" t="s">
        <v>63</v>
      </c>
    </row>
    <row r="16" spans="1:9">
      <c r="B16" t="s">
        <v>63</v>
      </c>
      <c r="C16" t="s">
        <v>59</v>
      </c>
    </row>
    <row r="17" spans="2:3">
      <c r="B17" t="s">
        <v>59</v>
      </c>
      <c r="C17" t="s">
        <v>161</v>
      </c>
    </row>
    <row r="18" spans="2:3">
      <c r="B18" t="s">
        <v>161</v>
      </c>
      <c r="C18" t="s">
        <v>162</v>
      </c>
    </row>
    <row r="19" spans="2:3">
      <c r="B19" t="s">
        <v>162</v>
      </c>
      <c r="C19" t="s">
        <v>164</v>
      </c>
    </row>
    <row r="20" spans="2:3">
      <c r="B20" t="s">
        <v>164</v>
      </c>
      <c r="C20" t="s">
        <v>172</v>
      </c>
    </row>
    <row r="21" spans="2:3">
      <c r="B21" t="s">
        <v>55</v>
      </c>
    </row>
    <row r="22" spans="2:3">
      <c r="B22" t="s">
        <v>56</v>
      </c>
    </row>
    <row r="23" spans="2:3">
      <c r="B23" t="s">
        <v>172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>
      <selection activeCell="B33" sqref="B33"/>
    </sheetView>
  </sheetViews>
  <sheetFormatPr defaultRowHeight="14.4"/>
  <sheetData>
    <row r="1" spans="1:2">
      <c r="A1" t="s">
        <v>174</v>
      </c>
    </row>
    <row r="2" spans="1:2">
      <c r="A2" t="s">
        <v>175</v>
      </c>
      <c r="B2" t="s">
        <v>176</v>
      </c>
    </row>
    <row r="3" spans="1:2">
      <c r="A3" t="s">
        <v>53</v>
      </c>
      <c r="B3" t="s">
        <v>125</v>
      </c>
    </row>
    <row r="4" spans="1:2">
      <c r="A4" t="s">
        <v>67</v>
      </c>
      <c r="B4" t="s">
        <v>128</v>
      </c>
    </row>
    <row r="5" spans="1:2">
      <c r="A5" t="s">
        <v>129</v>
      </c>
      <c r="B5" t="s">
        <v>130</v>
      </c>
    </row>
    <row r="6" spans="1:2">
      <c r="A6" t="s">
        <v>131</v>
      </c>
      <c r="B6" t="s">
        <v>132</v>
      </c>
    </row>
    <row r="7" spans="1:2">
      <c r="A7" t="s">
        <v>177</v>
      </c>
      <c r="B7" t="s">
        <v>178</v>
      </c>
    </row>
    <row r="8" spans="1:2">
      <c r="A8" t="s">
        <v>179</v>
      </c>
      <c r="B8" t="s">
        <v>180</v>
      </c>
    </row>
    <row r="9" spans="1:2">
      <c r="A9" t="s">
        <v>51</v>
      </c>
      <c r="B9" t="s">
        <v>181</v>
      </c>
    </row>
    <row r="10" spans="1:2">
      <c r="A10" t="s">
        <v>52</v>
      </c>
      <c r="B10" t="s">
        <v>182</v>
      </c>
    </row>
    <row r="11" spans="1:2">
      <c r="A11" t="s">
        <v>134</v>
      </c>
      <c r="B11" t="s">
        <v>135</v>
      </c>
    </row>
    <row r="12" spans="1:2">
      <c r="A12" t="s">
        <v>136</v>
      </c>
      <c r="B12" t="s">
        <v>137</v>
      </c>
    </row>
    <row r="13" spans="1:2">
      <c r="A13" t="s">
        <v>138</v>
      </c>
      <c r="B13" t="s">
        <v>139</v>
      </c>
    </row>
    <row r="14" spans="1:2">
      <c r="A14" t="s">
        <v>61</v>
      </c>
      <c r="B14" t="s">
        <v>140</v>
      </c>
    </row>
    <row r="15" spans="1:2">
      <c r="A15" t="s">
        <v>141</v>
      </c>
      <c r="B15" t="s">
        <v>142</v>
      </c>
    </row>
    <row r="16" spans="1:2">
      <c r="A16" t="s">
        <v>143</v>
      </c>
      <c r="B16" t="s">
        <v>183</v>
      </c>
    </row>
    <row r="17" spans="1:2">
      <c r="A17" t="s">
        <v>145</v>
      </c>
      <c r="B17" t="s">
        <v>146</v>
      </c>
    </row>
    <row r="18" spans="1:2">
      <c r="A18" t="s">
        <v>147</v>
      </c>
      <c r="B18" t="s">
        <v>184</v>
      </c>
    </row>
    <row r="19" spans="1:2">
      <c r="A19" t="s">
        <v>149</v>
      </c>
      <c r="B19" t="s">
        <v>185</v>
      </c>
    </row>
    <row r="20" spans="1:2">
      <c r="A20" t="s">
        <v>151</v>
      </c>
      <c r="B20" t="s">
        <v>150</v>
      </c>
    </row>
    <row r="21" spans="1:2">
      <c r="A21" t="s">
        <v>62</v>
      </c>
      <c r="B21" t="s">
        <v>152</v>
      </c>
    </row>
    <row r="22" spans="1:2">
      <c r="A22" t="s">
        <v>57</v>
      </c>
      <c r="B22" t="s">
        <v>153</v>
      </c>
    </row>
    <row r="23" spans="1:2">
      <c r="A23" t="s">
        <v>58</v>
      </c>
      <c r="B23" t="s">
        <v>154</v>
      </c>
    </row>
    <row r="24" spans="1:2">
      <c r="A24" t="s">
        <v>63</v>
      </c>
      <c r="B24" t="s">
        <v>186</v>
      </c>
    </row>
    <row r="25" spans="1:2">
      <c r="A25" t="s">
        <v>59</v>
      </c>
      <c r="B25" t="s">
        <v>187</v>
      </c>
    </row>
    <row r="26" spans="1:2">
      <c r="A26" t="s">
        <v>60</v>
      </c>
      <c r="B26" t="s">
        <v>158</v>
      </c>
    </row>
    <row r="27" spans="1:2">
      <c r="A27" t="s">
        <v>160</v>
      </c>
      <c r="B27" t="s">
        <v>159</v>
      </c>
    </row>
    <row r="28" spans="1:2">
      <c r="A28" t="s">
        <v>161</v>
      </c>
      <c r="B28" t="s">
        <v>146</v>
      </c>
    </row>
    <row r="29" spans="1:2">
      <c r="A29" t="s">
        <v>162</v>
      </c>
      <c r="B29" t="s">
        <v>184</v>
      </c>
    </row>
    <row r="30" spans="1:2">
      <c r="A30" t="s">
        <v>164</v>
      </c>
      <c r="B30" t="s">
        <v>185</v>
      </c>
    </row>
    <row r="31" spans="1:2">
      <c r="A31" t="s">
        <v>55</v>
      </c>
      <c r="B31" t="s">
        <v>163</v>
      </c>
    </row>
    <row r="32" spans="1:2">
      <c r="A32" t="s">
        <v>56</v>
      </c>
      <c r="B32" t="s">
        <v>165</v>
      </c>
    </row>
    <row r="33" spans="1:2">
      <c r="A33" t="s">
        <v>172</v>
      </c>
      <c r="B33" t="s">
        <v>166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/>
  </sheetViews>
  <sheetFormatPr defaultRowHeight="14.4"/>
  <sheetData>
    <row r="1" spans="1:2">
      <c r="A1" t="s">
        <v>174</v>
      </c>
    </row>
    <row r="2" spans="1:2">
      <c r="A2" t="s">
        <v>175</v>
      </c>
      <c r="B2" t="s">
        <v>176</v>
      </c>
    </row>
    <row r="3" spans="1:2">
      <c r="A3" t="s">
        <v>123</v>
      </c>
      <c r="B3" t="s">
        <v>188</v>
      </c>
    </row>
    <row r="4" spans="1:2">
      <c r="A4" t="s">
        <v>53</v>
      </c>
      <c r="B4" t="s">
        <v>125</v>
      </c>
    </row>
    <row r="5" spans="1:2">
      <c r="A5" t="s">
        <v>67</v>
      </c>
      <c r="B5" t="s">
        <v>128</v>
      </c>
    </row>
    <row r="6" spans="1:2">
      <c r="A6" t="s">
        <v>129</v>
      </c>
      <c r="B6" t="s">
        <v>130</v>
      </c>
    </row>
    <row r="7" spans="1:2">
      <c r="A7" t="s">
        <v>131</v>
      </c>
      <c r="B7" t="s">
        <v>132</v>
      </c>
    </row>
    <row r="8" spans="1:2">
      <c r="A8" t="s">
        <v>49</v>
      </c>
      <c r="B8" t="s">
        <v>133</v>
      </c>
    </row>
    <row r="9" spans="1:2">
      <c r="A9" t="s">
        <v>134</v>
      </c>
      <c r="B9" t="s">
        <v>135</v>
      </c>
    </row>
    <row r="10" spans="1:2">
      <c r="A10" t="s">
        <v>136</v>
      </c>
      <c r="B10" t="s">
        <v>137</v>
      </c>
    </row>
    <row r="11" spans="1:2">
      <c r="A11" t="s">
        <v>138</v>
      </c>
      <c r="B11" t="s">
        <v>139</v>
      </c>
    </row>
    <row r="12" spans="1:2">
      <c r="A12" t="s">
        <v>61</v>
      </c>
      <c r="B12" t="s">
        <v>140</v>
      </c>
    </row>
    <row r="13" spans="1:2">
      <c r="A13" t="s">
        <v>141</v>
      </c>
      <c r="B13" t="s">
        <v>142</v>
      </c>
    </row>
    <row r="14" spans="1:2">
      <c r="A14" t="s">
        <v>143</v>
      </c>
      <c r="B14" t="s">
        <v>144</v>
      </c>
    </row>
    <row r="15" spans="1:2">
      <c r="A15" t="s">
        <v>145</v>
      </c>
      <c r="B15" t="s">
        <v>146</v>
      </c>
    </row>
    <row r="16" spans="1:2">
      <c r="A16" t="s">
        <v>147</v>
      </c>
      <c r="B16" t="s">
        <v>148</v>
      </c>
    </row>
    <row r="17" spans="1:2">
      <c r="A17" t="s">
        <v>149</v>
      </c>
      <c r="B17" t="s">
        <v>150</v>
      </c>
    </row>
    <row r="18" spans="1:2">
      <c r="A18" t="s">
        <v>151</v>
      </c>
      <c r="B18" t="s">
        <v>152</v>
      </c>
    </row>
    <row r="19" spans="1:2">
      <c r="A19" t="s">
        <v>62</v>
      </c>
      <c r="B19" t="s">
        <v>153</v>
      </c>
    </row>
    <row r="20" spans="1:2">
      <c r="A20" t="s">
        <v>57</v>
      </c>
      <c r="B20" t="s">
        <v>154</v>
      </c>
    </row>
    <row r="21" spans="1:2">
      <c r="A21" t="s">
        <v>155</v>
      </c>
      <c r="B21" t="s">
        <v>189</v>
      </c>
    </row>
    <row r="22" spans="1:2">
      <c r="A22" t="s">
        <v>63</v>
      </c>
      <c r="B22" t="s">
        <v>157</v>
      </c>
    </row>
    <row r="23" spans="1:2">
      <c r="A23" t="s">
        <v>59</v>
      </c>
      <c r="B23" t="s">
        <v>158</v>
      </c>
    </row>
    <row r="24" spans="1:2">
      <c r="A24" t="s">
        <v>60</v>
      </c>
      <c r="B24" t="s">
        <v>159</v>
      </c>
    </row>
    <row r="25" spans="1:2">
      <c r="A25" t="s">
        <v>160</v>
      </c>
      <c r="B25" t="s">
        <v>146</v>
      </c>
    </row>
    <row r="26" spans="1:2">
      <c r="A26" t="s">
        <v>161</v>
      </c>
      <c r="B26" t="s">
        <v>148</v>
      </c>
    </row>
    <row r="27" spans="1:2">
      <c r="A27" t="s">
        <v>162</v>
      </c>
      <c r="B27" t="s">
        <v>163</v>
      </c>
    </row>
    <row r="28" spans="1:2">
      <c r="A28" t="s">
        <v>164</v>
      </c>
      <c r="B28" t="s">
        <v>165</v>
      </c>
    </row>
    <row r="29" spans="1:2">
      <c r="A29" t="s">
        <v>55</v>
      </c>
      <c r="B29" t="s">
        <v>166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2"/>
  <sheetViews>
    <sheetView tabSelected="1" topLeftCell="A22" workbookViewId="0"/>
  </sheetViews>
  <sheetFormatPr defaultRowHeight="14.4"/>
  <sheetData>
    <row r="1" spans="1:2">
      <c r="A1" t="s">
        <v>175</v>
      </c>
      <c r="B1" t="s">
        <v>190</v>
      </c>
    </row>
    <row r="2" spans="1:2">
      <c r="A2" t="s">
        <v>191</v>
      </c>
      <c r="B2" t="s">
        <v>192</v>
      </c>
    </row>
    <row r="3" spans="1:2">
      <c r="A3" t="s">
        <v>193</v>
      </c>
      <c r="B3" t="s">
        <v>194</v>
      </c>
    </row>
    <row r="4" spans="1:2">
      <c r="A4" t="s">
        <v>195</v>
      </c>
      <c r="B4" t="s">
        <v>196</v>
      </c>
    </row>
    <row r="5" spans="1:2">
      <c r="A5" t="s">
        <v>197</v>
      </c>
      <c r="B5" t="s">
        <v>198</v>
      </c>
    </row>
    <row r="6" spans="1:2">
      <c r="A6" t="s">
        <v>199</v>
      </c>
      <c r="B6" t="s">
        <v>200</v>
      </c>
    </row>
    <row r="7" spans="1:2">
      <c r="A7" t="s">
        <v>201</v>
      </c>
      <c r="B7" t="s">
        <v>202</v>
      </c>
    </row>
    <row r="8" spans="1:2">
      <c r="A8" t="s">
        <v>203</v>
      </c>
      <c r="B8" t="s">
        <v>204</v>
      </c>
    </row>
    <row r="9" spans="1:2">
      <c r="A9" t="s">
        <v>205</v>
      </c>
      <c r="B9" t="s">
        <v>206</v>
      </c>
    </row>
    <row r="10" spans="1:2">
      <c r="A10" t="s">
        <v>207</v>
      </c>
      <c r="B10" t="s">
        <v>208</v>
      </c>
    </row>
    <row r="11" spans="1:2">
      <c r="A11" t="s">
        <v>209</v>
      </c>
      <c r="B11" t="s">
        <v>210</v>
      </c>
    </row>
    <row r="12" spans="1:2">
      <c r="A12" t="s">
        <v>211</v>
      </c>
      <c r="B12" t="s">
        <v>212</v>
      </c>
    </row>
    <row r="13" spans="1:2">
      <c r="A13" t="s">
        <v>213</v>
      </c>
      <c r="B13" t="s">
        <v>214</v>
      </c>
    </row>
    <row r="14" spans="1:2">
      <c r="A14" t="s">
        <v>215</v>
      </c>
      <c r="B14" t="s">
        <v>216</v>
      </c>
    </row>
    <row r="15" spans="1:2">
      <c r="A15" t="s">
        <v>217</v>
      </c>
      <c r="B15" t="s">
        <v>218</v>
      </c>
    </row>
    <row r="16" spans="1:2">
      <c r="A16" t="s">
        <v>219</v>
      </c>
      <c r="B16" t="s">
        <v>220</v>
      </c>
    </row>
    <row r="17" spans="1:2">
      <c r="A17" t="s">
        <v>221</v>
      </c>
      <c r="B17" t="s">
        <v>222</v>
      </c>
    </row>
    <row r="18" spans="1:2">
      <c r="A18" t="s">
        <v>223</v>
      </c>
      <c r="B18" t="s">
        <v>224</v>
      </c>
    </row>
    <row r="19" spans="1:2">
      <c r="A19" t="s">
        <v>225</v>
      </c>
      <c r="B19" t="s">
        <v>226</v>
      </c>
    </row>
    <row r="20" spans="1:2">
      <c r="A20" t="s">
        <v>227</v>
      </c>
      <c r="B20" t="s">
        <v>228</v>
      </c>
    </row>
    <row r="21" spans="1:2">
      <c r="A21" t="s">
        <v>229</v>
      </c>
      <c r="B21" t="s">
        <v>230</v>
      </c>
    </row>
    <row r="22" spans="1:2">
      <c r="A22" t="s">
        <v>231</v>
      </c>
      <c r="B22" t="s">
        <v>232</v>
      </c>
    </row>
    <row r="23" spans="1:2">
      <c r="A23" t="s">
        <v>233</v>
      </c>
      <c r="B23" t="s">
        <v>234</v>
      </c>
    </row>
    <row r="24" spans="1:2">
      <c r="A24" t="s">
        <v>235</v>
      </c>
      <c r="B24" t="s">
        <v>236</v>
      </c>
    </row>
    <row r="25" spans="1:2">
      <c r="A25" t="s">
        <v>237</v>
      </c>
      <c r="B25" t="s">
        <v>238</v>
      </c>
    </row>
    <row r="26" spans="1:2">
      <c r="A26" t="s">
        <v>239</v>
      </c>
      <c r="B26" t="s">
        <v>240</v>
      </c>
    </row>
    <row r="27" spans="1:2">
      <c r="A27" t="s">
        <v>241</v>
      </c>
      <c r="B27" t="s">
        <v>242</v>
      </c>
    </row>
    <row r="28" spans="1:2">
      <c r="A28" t="s">
        <v>243</v>
      </c>
      <c r="B28" t="s">
        <v>244</v>
      </c>
    </row>
    <row r="29" spans="1:2">
      <c r="A29" t="s">
        <v>245</v>
      </c>
      <c r="B29" t="s">
        <v>246</v>
      </c>
    </row>
    <row r="30" spans="1:2">
      <c r="A30" t="s">
        <v>247</v>
      </c>
      <c r="B30" t="s">
        <v>248</v>
      </c>
    </row>
    <row r="31" spans="1:2">
      <c r="A31" t="s">
        <v>249</v>
      </c>
      <c r="B31" t="s">
        <v>250</v>
      </c>
    </row>
    <row r="32" spans="1:2">
      <c r="A32" t="s">
        <v>251</v>
      </c>
      <c r="B32" t="s">
        <v>252</v>
      </c>
    </row>
    <row r="33" spans="1:2">
      <c r="A33" t="s">
        <v>253</v>
      </c>
      <c r="B33" t="s">
        <v>254</v>
      </c>
    </row>
    <row r="34" spans="1:2">
      <c r="A34" t="s">
        <v>255</v>
      </c>
      <c r="B34" t="s">
        <v>256</v>
      </c>
    </row>
    <row r="35" spans="1:2">
      <c r="A35" t="s">
        <v>257</v>
      </c>
      <c r="B35" t="s">
        <v>258</v>
      </c>
    </row>
    <row r="36" spans="1:2">
      <c r="A36" t="s">
        <v>259</v>
      </c>
      <c r="B36" t="s">
        <v>260</v>
      </c>
    </row>
    <row r="37" spans="1:2">
      <c r="A37" t="s">
        <v>261</v>
      </c>
      <c r="B37" t="s">
        <v>262</v>
      </c>
    </row>
    <row r="38" spans="1:2">
      <c r="A38" t="s">
        <v>263</v>
      </c>
      <c r="B38" t="s">
        <v>264</v>
      </c>
    </row>
    <row r="39" spans="1:2">
      <c r="A39" t="s">
        <v>265</v>
      </c>
      <c r="B39" t="s">
        <v>266</v>
      </c>
    </row>
    <row r="40" spans="1:2">
      <c r="A40" t="s">
        <v>267</v>
      </c>
      <c r="B40" t="s">
        <v>268</v>
      </c>
    </row>
    <row r="41" spans="1:2">
      <c r="A41" t="s">
        <v>269</v>
      </c>
      <c r="B41" t="s">
        <v>270</v>
      </c>
    </row>
    <row r="42" spans="1:2">
      <c r="A42" t="s">
        <v>271</v>
      </c>
      <c r="B42" t="s">
        <v>272</v>
      </c>
    </row>
    <row r="43" spans="1:2">
      <c r="A43" t="s">
        <v>273</v>
      </c>
      <c r="B43" t="s">
        <v>274</v>
      </c>
    </row>
    <row r="44" spans="1:2">
      <c r="A44" t="s">
        <v>275</v>
      </c>
      <c r="B44" t="s">
        <v>276</v>
      </c>
    </row>
    <row r="45" spans="1:2">
      <c r="A45" t="s">
        <v>277</v>
      </c>
      <c r="B45" t="s">
        <v>278</v>
      </c>
    </row>
    <row r="46" spans="1:2">
      <c r="A46" t="s">
        <v>279</v>
      </c>
      <c r="B46" t="s">
        <v>280</v>
      </c>
    </row>
    <row r="47" spans="1:2">
      <c r="A47" t="s">
        <v>281</v>
      </c>
      <c r="B47" t="s">
        <v>282</v>
      </c>
    </row>
    <row r="48" spans="1:2">
      <c r="A48" t="s">
        <v>283</v>
      </c>
      <c r="B48" t="s">
        <v>284</v>
      </c>
    </row>
    <row r="49" spans="1:2">
      <c r="A49" t="s">
        <v>285</v>
      </c>
      <c r="B49" t="s">
        <v>286</v>
      </c>
    </row>
    <row r="50" spans="1:2">
      <c r="A50" t="s">
        <v>287</v>
      </c>
      <c r="B50" t="s">
        <v>288</v>
      </c>
    </row>
    <row r="51" spans="1:2">
      <c r="A51" t="s">
        <v>289</v>
      </c>
      <c r="B51" t="s">
        <v>290</v>
      </c>
    </row>
    <row r="52" spans="1:2">
      <c r="A52" t="s">
        <v>291</v>
      </c>
      <c r="B52" t="s">
        <v>292</v>
      </c>
    </row>
    <row r="53" spans="1:2">
      <c r="A53" t="s">
        <v>293</v>
      </c>
      <c r="B53" t="s">
        <v>294</v>
      </c>
    </row>
    <row r="54" spans="1:2">
      <c r="A54" t="s">
        <v>295</v>
      </c>
      <c r="B54" t="s">
        <v>296</v>
      </c>
    </row>
    <row r="55" spans="1:2">
      <c r="A55" t="s">
        <v>297</v>
      </c>
      <c r="B55" t="s">
        <v>298</v>
      </c>
    </row>
    <row r="56" spans="1:2">
      <c r="A56" t="s">
        <v>299</v>
      </c>
      <c r="B56" t="s">
        <v>300</v>
      </c>
    </row>
    <row r="57" spans="1:2">
      <c r="A57" t="s">
        <v>301</v>
      </c>
      <c r="B57" t="s">
        <v>302</v>
      </c>
    </row>
    <row r="58" spans="1:2">
      <c r="A58" t="s">
        <v>303</v>
      </c>
      <c r="B58" t="s">
        <v>304</v>
      </c>
    </row>
    <row r="59" spans="1:2">
      <c r="A59" t="s">
        <v>305</v>
      </c>
      <c r="B59" t="s">
        <v>306</v>
      </c>
    </row>
    <row r="60" spans="1:2">
      <c r="A60" t="s">
        <v>307</v>
      </c>
      <c r="B60" t="s">
        <v>308</v>
      </c>
    </row>
    <row r="61" spans="1:2">
      <c r="A61" t="s">
        <v>309</v>
      </c>
      <c r="B61" t="s">
        <v>310</v>
      </c>
    </row>
    <row r="62" spans="1:2">
      <c r="A62" t="s">
        <v>311</v>
      </c>
      <c r="B62" t="s">
        <v>312</v>
      </c>
    </row>
    <row r="63" spans="1:2">
      <c r="A63" t="s">
        <v>313</v>
      </c>
      <c r="B63" t="s">
        <v>314</v>
      </c>
    </row>
    <row r="64" spans="1:2">
      <c r="A64" t="s">
        <v>315</v>
      </c>
      <c r="B64" t="s">
        <v>316</v>
      </c>
    </row>
    <row r="65" spans="1:2">
      <c r="A65" t="s">
        <v>317</v>
      </c>
      <c r="B65" t="s">
        <v>318</v>
      </c>
    </row>
    <row r="66" spans="1:2">
      <c r="A66" t="s">
        <v>319</v>
      </c>
      <c r="B66" t="s">
        <v>320</v>
      </c>
    </row>
    <row r="67" spans="1:2">
      <c r="A67" t="s">
        <v>321</v>
      </c>
      <c r="B67" t="s">
        <v>322</v>
      </c>
    </row>
    <row r="68" spans="1:2">
      <c r="A68" t="s">
        <v>323</v>
      </c>
      <c r="B68" t="s">
        <v>324</v>
      </c>
    </row>
    <row r="69" spans="1:2">
      <c r="A69" t="s">
        <v>325</v>
      </c>
      <c r="B69" t="s">
        <v>326</v>
      </c>
    </row>
    <row r="70" spans="1:2">
      <c r="A70" t="s">
        <v>327</v>
      </c>
      <c r="B70" t="s">
        <v>328</v>
      </c>
    </row>
    <row r="71" spans="1:2">
      <c r="A71" t="s">
        <v>329</v>
      </c>
      <c r="B71" t="s">
        <v>330</v>
      </c>
    </row>
    <row r="72" spans="1:2">
      <c r="A72" t="s">
        <v>331</v>
      </c>
      <c r="B72" t="s">
        <v>332</v>
      </c>
    </row>
    <row r="73" spans="1:2">
      <c r="A73" t="s">
        <v>333</v>
      </c>
      <c r="B73" t="s">
        <v>334</v>
      </c>
    </row>
    <row r="74" spans="1:2">
      <c r="A74" t="s">
        <v>335</v>
      </c>
      <c r="B74" t="s">
        <v>336</v>
      </c>
    </row>
    <row r="75" spans="1:2">
      <c r="A75" t="s">
        <v>337</v>
      </c>
      <c r="B75" t="s">
        <v>338</v>
      </c>
    </row>
    <row r="76" spans="1:2">
      <c r="A76" t="s">
        <v>339</v>
      </c>
      <c r="B76" t="s">
        <v>340</v>
      </c>
    </row>
    <row r="77" spans="1:2">
      <c r="A77" t="s">
        <v>341</v>
      </c>
      <c r="B77" t="s">
        <v>342</v>
      </c>
    </row>
    <row r="78" spans="1:2">
      <c r="A78" t="s">
        <v>343</v>
      </c>
      <c r="B78" t="s">
        <v>344</v>
      </c>
    </row>
    <row r="79" spans="1:2">
      <c r="A79" t="s">
        <v>345</v>
      </c>
      <c r="B79" t="s">
        <v>346</v>
      </c>
    </row>
    <row r="80" spans="1:2">
      <c r="A80" t="s">
        <v>347</v>
      </c>
      <c r="B80" t="s">
        <v>348</v>
      </c>
    </row>
    <row r="81" spans="1:2">
      <c r="A81" t="s">
        <v>349</v>
      </c>
      <c r="B81" t="s">
        <v>350</v>
      </c>
    </row>
    <row r="82" spans="1:2">
      <c r="A82" t="s">
        <v>351</v>
      </c>
      <c r="B82" t="s">
        <v>352</v>
      </c>
    </row>
    <row r="83" spans="1:2">
      <c r="A83" t="s">
        <v>353</v>
      </c>
      <c r="B83" t="s">
        <v>354</v>
      </c>
    </row>
    <row r="84" spans="1:2">
      <c r="A84" t="s">
        <v>355</v>
      </c>
      <c r="B84" t="s">
        <v>356</v>
      </c>
    </row>
    <row r="85" spans="1:2">
      <c r="A85" t="s">
        <v>357</v>
      </c>
      <c r="B85" t="s">
        <v>358</v>
      </c>
    </row>
    <row r="86" spans="1:2">
      <c r="A86" t="s">
        <v>359</v>
      </c>
      <c r="B86" t="s">
        <v>360</v>
      </c>
    </row>
    <row r="87" spans="1:2">
      <c r="A87" t="s">
        <v>361</v>
      </c>
      <c r="B87" t="s">
        <v>362</v>
      </c>
    </row>
    <row r="88" spans="1:2">
      <c r="A88" t="s">
        <v>363</v>
      </c>
      <c r="B88" t="s">
        <v>364</v>
      </c>
    </row>
    <row r="89" spans="1:2">
      <c r="A89" t="s">
        <v>365</v>
      </c>
      <c r="B89" t="s">
        <v>366</v>
      </c>
    </row>
    <row r="90" spans="1:2">
      <c r="A90" t="s">
        <v>367</v>
      </c>
      <c r="B90" t="s">
        <v>368</v>
      </c>
    </row>
    <row r="91" spans="1:2">
      <c r="A91" t="s">
        <v>369</v>
      </c>
      <c r="B91" t="s">
        <v>370</v>
      </c>
    </row>
    <row r="92" spans="1:2">
      <c r="A92" t="s">
        <v>371</v>
      </c>
      <c r="B92" t="s">
        <v>372</v>
      </c>
    </row>
    <row r="93" spans="1:2">
      <c r="A93" t="s">
        <v>373</v>
      </c>
      <c r="B93" t="s">
        <v>374</v>
      </c>
    </row>
    <row r="94" spans="1:2">
      <c r="A94" t="s">
        <v>375</v>
      </c>
      <c r="B94" t="s">
        <v>376</v>
      </c>
    </row>
    <row r="95" spans="1:2">
      <c r="A95" t="s">
        <v>377</v>
      </c>
      <c r="B95" t="s">
        <v>378</v>
      </c>
    </row>
    <row r="96" spans="1:2">
      <c r="A96" t="s">
        <v>379</v>
      </c>
      <c r="B96" t="s">
        <v>380</v>
      </c>
    </row>
    <row r="97" spans="1:2">
      <c r="A97" t="s">
        <v>381</v>
      </c>
      <c r="B97" t="s">
        <v>382</v>
      </c>
    </row>
    <row r="98" spans="1:2">
      <c r="A98" t="s">
        <v>383</v>
      </c>
      <c r="B98" t="s">
        <v>384</v>
      </c>
    </row>
    <row r="99" spans="1:2">
      <c r="A99" t="s">
        <v>385</v>
      </c>
      <c r="B99" t="s">
        <v>386</v>
      </c>
    </row>
    <row r="100" spans="1:2">
      <c r="A100" t="s">
        <v>387</v>
      </c>
      <c r="B100" t="s">
        <v>388</v>
      </c>
    </row>
    <row r="101" spans="1:2">
      <c r="A101" t="s">
        <v>389</v>
      </c>
      <c r="B101" t="s">
        <v>390</v>
      </c>
    </row>
    <row r="102" spans="1:2">
      <c r="A102" t="s">
        <v>391</v>
      </c>
      <c r="B102" t="s">
        <v>392</v>
      </c>
    </row>
    <row r="103" spans="1:2">
      <c r="A103" t="s">
        <v>393</v>
      </c>
      <c r="B103" t="s">
        <v>394</v>
      </c>
    </row>
    <row r="104" spans="1:2">
      <c r="A104" t="s">
        <v>395</v>
      </c>
      <c r="B104" t="s">
        <v>396</v>
      </c>
    </row>
    <row r="105" spans="1:2">
      <c r="A105" t="s">
        <v>397</v>
      </c>
      <c r="B105" t="s">
        <v>398</v>
      </c>
    </row>
    <row r="106" spans="1:2">
      <c r="A106" t="s">
        <v>399</v>
      </c>
      <c r="B106" t="s">
        <v>400</v>
      </c>
    </row>
    <row r="107" spans="1:2">
      <c r="A107" t="s">
        <v>401</v>
      </c>
      <c r="B107" t="s">
        <v>402</v>
      </c>
    </row>
    <row r="108" spans="1:2">
      <c r="A108" t="s">
        <v>403</v>
      </c>
      <c r="B108" t="s">
        <v>404</v>
      </c>
    </row>
    <row r="109" spans="1:2">
      <c r="A109" t="s">
        <v>405</v>
      </c>
      <c r="B109" t="s">
        <v>406</v>
      </c>
    </row>
    <row r="110" spans="1:2">
      <c r="A110" t="s">
        <v>407</v>
      </c>
      <c r="B110" t="s">
        <v>408</v>
      </c>
    </row>
    <row r="111" spans="1:2">
      <c r="A111" t="s">
        <v>409</v>
      </c>
      <c r="B111" t="s">
        <v>410</v>
      </c>
    </row>
    <row r="112" spans="1:2">
      <c r="A112" t="s">
        <v>411</v>
      </c>
      <c r="B112" t="s">
        <v>412</v>
      </c>
    </row>
    <row r="113" spans="1:2">
      <c r="A113" t="s">
        <v>413</v>
      </c>
      <c r="B113" t="s">
        <v>414</v>
      </c>
    </row>
    <row r="114" spans="1:2">
      <c r="A114" t="s">
        <v>415</v>
      </c>
      <c r="B114" t="s">
        <v>416</v>
      </c>
    </row>
    <row r="115" spans="1:2">
      <c r="A115" t="s">
        <v>417</v>
      </c>
      <c r="B115" t="s">
        <v>418</v>
      </c>
    </row>
    <row r="116" spans="1:2">
      <c r="A116" t="s">
        <v>419</v>
      </c>
      <c r="B116" t="s">
        <v>420</v>
      </c>
    </row>
    <row r="117" spans="1:2">
      <c r="A117" t="s">
        <v>421</v>
      </c>
      <c r="B117" t="s">
        <v>422</v>
      </c>
    </row>
    <row r="118" spans="1:2">
      <c r="A118" t="s">
        <v>423</v>
      </c>
      <c r="B118" t="s">
        <v>424</v>
      </c>
    </row>
    <row r="119" spans="1:2">
      <c r="A119" t="s">
        <v>425</v>
      </c>
      <c r="B119" t="s">
        <v>426</v>
      </c>
    </row>
    <row r="120" spans="1:2">
      <c r="A120" t="s">
        <v>427</v>
      </c>
      <c r="B120" t="s">
        <v>428</v>
      </c>
    </row>
    <row r="121" spans="1:2">
      <c r="A121" t="s">
        <v>429</v>
      </c>
      <c r="B121" t="s">
        <v>430</v>
      </c>
    </row>
    <row r="122" spans="1:2">
      <c r="A122" t="s">
        <v>431</v>
      </c>
      <c r="B122" t="s">
        <v>432</v>
      </c>
    </row>
    <row r="123" spans="1:2">
      <c r="A123" t="s">
        <v>433</v>
      </c>
      <c r="B123" t="s">
        <v>434</v>
      </c>
    </row>
    <row r="124" spans="1:2">
      <c r="A124" t="s">
        <v>435</v>
      </c>
      <c r="B124" t="s">
        <v>436</v>
      </c>
    </row>
    <row r="125" spans="1:2">
      <c r="A125" t="s">
        <v>437</v>
      </c>
      <c r="B125" t="s">
        <v>438</v>
      </c>
    </row>
    <row r="126" spans="1:2">
      <c r="A126" t="s">
        <v>439</v>
      </c>
      <c r="B126" t="s">
        <v>440</v>
      </c>
    </row>
    <row r="127" spans="1:2">
      <c r="A127" t="s">
        <v>441</v>
      </c>
      <c r="B127" t="s">
        <v>442</v>
      </c>
    </row>
    <row r="128" spans="1:2">
      <c r="A128" t="s">
        <v>443</v>
      </c>
      <c r="B128" t="s">
        <v>444</v>
      </c>
    </row>
    <row r="129" spans="1:2">
      <c r="A129" t="s">
        <v>445</v>
      </c>
      <c r="B129" t="s">
        <v>446</v>
      </c>
    </row>
    <row r="130" spans="1:2">
      <c r="A130" t="s">
        <v>447</v>
      </c>
      <c r="B130" t="s">
        <v>448</v>
      </c>
    </row>
    <row r="131" spans="1:2">
      <c r="A131" t="s">
        <v>449</v>
      </c>
      <c r="B131" t="s">
        <v>450</v>
      </c>
    </row>
    <row r="132" spans="1:2">
      <c r="A132" t="s">
        <v>451</v>
      </c>
      <c r="B132" t="s">
        <v>452</v>
      </c>
    </row>
    <row r="133" spans="1:2">
      <c r="A133" t="s">
        <v>453</v>
      </c>
      <c r="B133" t="s">
        <v>454</v>
      </c>
    </row>
    <row r="134" spans="1:2">
      <c r="A134" t="s">
        <v>455</v>
      </c>
      <c r="B134" t="s">
        <v>456</v>
      </c>
    </row>
    <row r="135" spans="1:2">
      <c r="A135" t="s">
        <v>457</v>
      </c>
      <c r="B135" t="s">
        <v>458</v>
      </c>
    </row>
    <row r="136" spans="1:2">
      <c r="A136" t="s">
        <v>459</v>
      </c>
      <c r="B136" t="s">
        <v>460</v>
      </c>
    </row>
    <row r="137" spans="1:2">
      <c r="A137" t="s">
        <v>461</v>
      </c>
      <c r="B137" t="s">
        <v>462</v>
      </c>
    </row>
    <row r="138" spans="1:2">
      <c r="A138" t="s">
        <v>463</v>
      </c>
      <c r="B138" t="s">
        <v>464</v>
      </c>
    </row>
    <row r="139" spans="1:2">
      <c r="A139" t="s">
        <v>465</v>
      </c>
      <c r="B139" t="s">
        <v>466</v>
      </c>
    </row>
    <row r="140" spans="1:2">
      <c r="A140" t="s">
        <v>467</v>
      </c>
      <c r="B140" t="s">
        <v>468</v>
      </c>
    </row>
    <row r="141" spans="1:2">
      <c r="A141" t="s">
        <v>469</v>
      </c>
      <c r="B141" t="s">
        <v>470</v>
      </c>
    </row>
    <row r="142" spans="1:2">
      <c r="A142" t="s">
        <v>471</v>
      </c>
      <c r="B142" t="s">
        <v>472</v>
      </c>
    </row>
    <row r="143" spans="1:2">
      <c r="A143" t="s">
        <v>473</v>
      </c>
      <c r="B143" t="s">
        <v>474</v>
      </c>
    </row>
    <row r="144" spans="1:2">
      <c r="A144" t="s">
        <v>475</v>
      </c>
      <c r="B144" t="s">
        <v>476</v>
      </c>
    </row>
    <row r="145" spans="1:2">
      <c r="A145" t="s">
        <v>477</v>
      </c>
      <c r="B145" t="s">
        <v>478</v>
      </c>
    </row>
    <row r="146" spans="1:2">
      <c r="A146" t="s">
        <v>479</v>
      </c>
      <c r="B146" t="s">
        <v>480</v>
      </c>
    </row>
    <row r="147" spans="1:2">
      <c r="A147" t="s">
        <v>481</v>
      </c>
      <c r="B147" t="s">
        <v>482</v>
      </c>
    </row>
    <row r="148" spans="1:2">
      <c r="A148" t="s">
        <v>483</v>
      </c>
      <c r="B148" t="s">
        <v>484</v>
      </c>
    </row>
    <row r="149" spans="1:2">
      <c r="A149" t="s">
        <v>485</v>
      </c>
      <c r="B149" t="s">
        <v>486</v>
      </c>
    </row>
    <row r="150" spans="1:2">
      <c r="A150" t="s">
        <v>487</v>
      </c>
      <c r="B150" t="s">
        <v>488</v>
      </c>
    </row>
    <row r="151" spans="1:2">
      <c r="A151" t="s">
        <v>489</v>
      </c>
      <c r="B151" t="s">
        <v>490</v>
      </c>
    </row>
    <row r="152" spans="1:2">
      <c r="A152" t="s">
        <v>491</v>
      </c>
      <c r="B152" t="s">
        <v>492</v>
      </c>
    </row>
    <row r="153" spans="1:2">
      <c r="A153" t="s">
        <v>493</v>
      </c>
      <c r="B153" t="s">
        <v>494</v>
      </c>
    </row>
    <row r="154" spans="1:2">
      <c r="A154" t="s">
        <v>495</v>
      </c>
      <c r="B154" t="s">
        <v>496</v>
      </c>
    </row>
    <row r="155" spans="1:2">
      <c r="A155" t="s">
        <v>497</v>
      </c>
      <c r="B155" t="s">
        <v>498</v>
      </c>
    </row>
    <row r="156" spans="1:2">
      <c r="A156" t="s">
        <v>499</v>
      </c>
      <c r="B156" t="s">
        <v>500</v>
      </c>
    </row>
    <row r="157" spans="1:2">
      <c r="A157" t="s">
        <v>501</v>
      </c>
      <c r="B157" t="s">
        <v>502</v>
      </c>
    </row>
    <row r="158" spans="1:2">
      <c r="A158" t="s">
        <v>503</v>
      </c>
      <c r="B158" t="s">
        <v>504</v>
      </c>
    </row>
    <row r="159" spans="1:2">
      <c r="A159" t="s">
        <v>505</v>
      </c>
      <c r="B159" t="s">
        <v>506</v>
      </c>
    </row>
    <row r="160" spans="1:2">
      <c r="A160" t="s">
        <v>507</v>
      </c>
      <c r="B160" t="s">
        <v>508</v>
      </c>
    </row>
    <row r="161" spans="1:2">
      <c r="A161" t="s">
        <v>509</v>
      </c>
      <c r="B161" t="s">
        <v>510</v>
      </c>
    </row>
    <row r="162" spans="1:2">
      <c r="A162" t="s">
        <v>511</v>
      </c>
      <c r="B162" t="s">
        <v>512</v>
      </c>
    </row>
    <row r="163" spans="1:2">
      <c r="A163" t="s">
        <v>513</v>
      </c>
      <c r="B163" t="s">
        <v>514</v>
      </c>
    </row>
    <row r="164" spans="1:2">
      <c r="A164" t="s">
        <v>515</v>
      </c>
      <c r="B164" t="s">
        <v>516</v>
      </c>
    </row>
    <row r="165" spans="1:2">
      <c r="A165" t="s">
        <v>517</v>
      </c>
      <c r="B165" t="s">
        <v>518</v>
      </c>
    </row>
    <row r="166" spans="1:2">
      <c r="A166" t="s">
        <v>519</v>
      </c>
      <c r="B166" t="s">
        <v>520</v>
      </c>
    </row>
    <row r="167" spans="1:2">
      <c r="A167" t="s">
        <v>521</v>
      </c>
      <c r="B167" t="s">
        <v>522</v>
      </c>
    </row>
    <row r="168" spans="1:2">
      <c r="A168" t="s">
        <v>523</v>
      </c>
      <c r="B168" t="s">
        <v>524</v>
      </c>
    </row>
    <row r="169" spans="1:2">
      <c r="A169" t="s">
        <v>525</v>
      </c>
      <c r="B169" t="s">
        <v>526</v>
      </c>
    </row>
    <row r="170" spans="1:2">
      <c r="A170" t="s">
        <v>527</v>
      </c>
      <c r="B170" t="s">
        <v>528</v>
      </c>
    </row>
    <row r="171" spans="1:2">
      <c r="A171" t="s">
        <v>529</v>
      </c>
      <c r="B171" t="s">
        <v>530</v>
      </c>
    </row>
    <row r="172" spans="1:2">
      <c r="A172" t="s">
        <v>531</v>
      </c>
      <c r="B172" t="s">
        <v>532</v>
      </c>
    </row>
    <row r="173" spans="1:2">
      <c r="A173" t="s">
        <v>533</v>
      </c>
      <c r="B173" t="s">
        <v>534</v>
      </c>
    </row>
    <row r="174" spans="1:2">
      <c r="A174" t="s">
        <v>535</v>
      </c>
      <c r="B174" t="s">
        <v>536</v>
      </c>
    </row>
    <row r="175" spans="1:2">
      <c r="A175" t="s">
        <v>537</v>
      </c>
      <c r="B175" t="s">
        <v>538</v>
      </c>
    </row>
    <row r="176" spans="1:2">
      <c r="A176" t="s">
        <v>539</v>
      </c>
      <c r="B176" t="s">
        <v>540</v>
      </c>
    </row>
    <row r="177" spans="1:2">
      <c r="A177" t="s">
        <v>541</v>
      </c>
      <c r="B177" t="s">
        <v>542</v>
      </c>
    </row>
    <row r="178" spans="1:2">
      <c r="A178" t="s">
        <v>543</v>
      </c>
      <c r="B178" t="s">
        <v>544</v>
      </c>
    </row>
    <row r="179" spans="1:2">
      <c r="A179" t="s">
        <v>545</v>
      </c>
      <c r="B179" t="s">
        <v>546</v>
      </c>
    </row>
    <row r="180" spans="1:2">
      <c r="A180" t="s">
        <v>547</v>
      </c>
      <c r="B180" t="s">
        <v>548</v>
      </c>
    </row>
    <row r="181" spans="1:2">
      <c r="A181" t="s">
        <v>549</v>
      </c>
      <c r="B181" t="s">
        <v>550</v>
      </c>
    </row>
    <row r="182" spans="1:2">
      <c r="A182" t="s">
        <v>551</v>
      </c>
      <c r="B182" t="s">
        <v>552</v>
      </c>
    </row>
    <row r="183" spans="1:2">
      <c r="A183" t="s">
        <v>553</v>
      </c>
      <c r="B183" t="s">
        <v>554</v>
      </c>
    </row>
    <row r="184" spans="1:2">
      <c r="A184" t="s">
        <v>555</v>
      </c>
      <c r="B184" t="s">
        <v>556</v>
      </c>
    </row>
    <row r="185" spans="1:2">
      <c r="A185" t="s">
        <v>557</v>
      </c>
      <c r="B185" t="s">
        <v>558</v>
      </c>
    </row>
    <row r="186" spans="1:2">
      <c r="A186" t="s">
        <v>559</v>
      </c>
      <c r="B186" t="s">
        <v>560</v>
      </c>
    </row>
    <row r="187" spans="1:2">
      <c r="A187" t="s">
        <v>561</v>
      </c>
      <c r="B187" t="s">
        <v>562</v>
      </c>
    </row>
    <row r="188" spans="1:2">
      <c r="A188" t="s">
        <v>563</v>
      </c>
      <c r="B188" t="s">
        <v>564</v>
      </c>
    </row>
    <row r="189" spans="1:2">
      <c r="A189" t="s">
        <v>565</v>
      </c>
      <c r="B189" t="s">
        <v>566</v>
      </c>
    </row>
    <row r="190" spans="1:2">
      <c r="A190" t="s">
        <v>567</v>
      </c>
      <c r="B190" t="s">
        <v>568</v>
      </c>
    </row>
    <row r="191" spans="1:2">
      <c r="A191" t="s">
        <v>46</v>
      </c>
      <c r="B191" t="s">
        <v>569</v>
      </c>
    </row>
    <row r="192" spans="1:2">
      <c r="A192" t="s">
        <v>570</v>
      </c>
      <c r="B192" t="s">
        <v>571</v>
      </c>
    </row>
    <row r="193" spans="1:2">
      <c r="A193" t="s">
        <v>572</v>
      </c>
      <c r="B193" t="s">
        <v>573</v>
      </c>
    </row>
    <row r="194" spans="1:2">
      <c r="A194" t="s">
        <v>574</v>
      </c>
      <c r="B194" t="s">
        <v>575</v>
      </c>
    </row>
    <row r="195" spans="1:2">
      <c r="A195" t="s">
        <v>576</v>
      </c>
      <c r="B195" t="s">
        <v>577</v>
      </c>
    </row>
    <row r="196" spans="1:2">
      <c r="A196" t="s">
        <v>578</v>
      </c>
      <c r="B196" t="s">
        <v>579</v>
      </c>
    </row>
    <row r="197" spans="1:2">
      <c r="A197" t="s">
        <v>580</v>
      </c>
      <c r="B197" t="s">
        <v>581</v>
      </c>
    </row>
    <row r="198" spans="1:2">
      <c r="A198" t="s">
        <v>582</v>
      </c>
      <c r="B198" t="s">
        <v>583</v>
      </c>
    </row>
    <row r="199" spans="1:2">
      <c r="A199" t="s">
        <v>584</v>
      </c>
      <c r="B199" t="s">
        <v>585</v>
      </c>
    </row>
    <row r="200" spans="1:2">
      <c r="A200" t="s">
        <v>586</v>
      </c>
      <c r="B200" t="s">
        <v>587</v>
      </c>
    </row>
    <row r="201" spans="1:2">
      <c r="A201" t="s">
        <v>588</v>
      </c>
      <c r="B201" t="s">
        <v>589</v>
      </c>
    </row>
    <row r="202" spans="1:2">
      <c r="A202" t="s">
        <v>590</v>
      </c>
      <c r="B202" t="s">
        <v>591</v>
      </c>
    </row>
    <row r="203" spans="1:2">
      <c r="A203" t="s">
        <v>592</v>
      </c>
      <c r="B203" t="s">
        <v>593</v>
      </c>
    </row>
    <row r="204" spans="1:2">
      <c r="A204" t="s">
        <v>594</v>
      </c>
      <c r="B204" t="s">
        <v>595</v>
      </c>
    </row>
    <row r="205" spans="1:2">
      <c r="A205" t="s">
        <v>596</v>
      </c>
      <c r="B205" t="s">
        <v>597</v>
      </c>
    </row>
    <row r="206" spans="1:2">
      <c r="A206" t="s">
        <v>598</v>
      </c>
      <c r="B206" t="s">
        <v>599</v>
      </c>
    </row>
    <row r="207" spans="1:2">
      <c r="A207" t="s">
        <v>600</v>
      </c>
      <c r="B207" t="s">
        <v>601</v>
      </c>
    </row>
    <row r="208" spans="1:2">
      <c r="A208" t="s">
        <v>602</v>
      </c>
      <c r="B208" t="s">
        <v>603</v>
      </c>
    </row>
    <row r="209" spans="1:2">
      <c r="A209" t="s">
        <v>604</v>
      </c>
      <c r="B209" t="s">
        <v>605</v>
      </c>
    </row>
    <row r="210" spans="1:2">
      <c r="A210" t="s">
        <v>606</v>
      </c>
      <c r="B210" t="s">
        <v>607</v>
      </c>
    </row>
    <row r="211" spans="1:2">
      <c r="A211" t="s">
        <v>608</v>
      </c>
      <c r="B211" t="s">
        <v>609</v>
      </c>
    </row>
    <row r="212" spans="1:2">
      <c r="A212" t="s">
        <v>610</v>
      </c>
      <c r="B212" t="s">
        <v>611</v>
      </c>
    </row>
    <row r="213" spans="1:2">
      <c r="A213" t="s">
        <v>612</v>
      </c>
      <c r="B213" t="s">
        <v>613</v>
      </c>
    </row>
    <row r="214" spans="1:2">
      <c r="A214" t="s">
        <v>614</v>
      </c>
      <c r="B214" t="s">
        <v>615</v>
      </c>
    </row>
    <row r="215" spans="1:2">
      <c r="A215" t="s">
        <v>616</v>
      </c>
      <c r="B215" t="s">
        <v>617</v>
      </c>
    </row>
    <row r="216" spans="1:2">
      <c r="A216" t="s">
        <v>618</v>
      </c>
      <c r="B216" t="s">
        <v>619</v>
      </c>
    </row>
    <row r="217" spans="1:2">
      <c r="A217" t="s">
        <v>620</v>
      </c>
      <c r="B217" t="s">
        <v>621</v>
      </c>
    </row>
    <row r="218" spans="1:2">
      <c r="A218" t="s">
        <v>622</v>
      </c>
      <c r="B218" t="s">
        <v>623</v>
      </c>
    </row>
    <row r="219" spans="1:2">
      <c r="A219" t="s">
        <v>624</v>
      </c>
      <c r="B219" t="s">
        <v>625</v>
      </c>
    </row>
    <row r="220" spans="1:2">
      <c r="A220" t="s">
        <v>626</v>
      </c>
      <c r="B220" t="s">
        <v>627</v>
      </c>
    </row>
    <row r="221" spans="1:2">
      <c r="A221" t="s">
        <v>628</v>
      </c>
      <c r="B221" t="s">
        <v>629</v>
      </c>
    </row>
    <row r="222" spans="1:2">
      <c r="A222" t="s">
        <v>630</v>
      </c>
      <c r="B222" t="s">
        <v>631</v>
      </c>
    </row>
    <row r="223" spans="1:2">
      <c r="A223" t="s">
        <v>632</v>
      </c>
      <c r="B223" t="s">
        <v>633</v>
      </c>
    </row>
    <row r="224" spans="1:2">
      <c r="A224" t="s">
        <v>634</v>
      </c>
      <c r="B224" t="s">
        <v>635</v>
      </c>
    </row>
    <row r="225" spans="1:2">
      <c r="A225" t="s">
        <v>636</v>
      </c>
      <c r="B225" t="s">
        <v>637</v>
      </c>
    </row>
    <row r="226" spans="1:2">
      <c r="A226" t="s">
        <v>638</v>
      </c>
      <c r="B226" t="s">
        <v>639</v>
      </c>
    </row>
    <row r="227" spans="1:2">
      <c r="A227" t="s">
        <v>640</v>
      </c>
      <c r="B227" t="s">
        <v>641</v>
      </c>
    </row>
    <row r="228" spans="1:2">
      <c r="A228" t="s">
        <v>642</v>
      </c>
      <c r="B228" t="s">
        <v>643</v>
      </c>
    </row>
    <row r="229" spans="1:2">
      <c r="A229" t="s">
        <v>644</v>
      </c>
      <c r="B229" t="s">
        <v>645</v>
      </c>
    </row>
    <row r="230" spans="1:2">
      <c r="A230" t="s">
        <v>646</v>
      </c>
      <c r="B230" t="s">
        <v>647</v>
      </c>
    </row>
    <row r="231" spans="1:2">
      <c r="A231" t="s">
        <v>648</v>
      </c>
      <c r="B231" t="s">
        <v>649</v>
      </c>
    </row>
    <row r="232" spans="1:2">
      <c r="A232" t="s">
        <v>650</v>
      </c>
      <c r="B232" t="s">
        <v>651</v>
      </c>
    </row>
    <row r="233" spans="1:2">
      <c r="A233" t="s">
        <v>652</v>
      </c>
      <c r="B233" t="s">
        <v>653</v>
      </c>
    </row>
    <row r="234" spans="1:2">
      <c r="A234" t="s">
        <v>654</v>
      </c>
      <c r="B234" t="s">
        <v>655</v>
      </c>
    </row>
    <row r="235" spans="1:2">
      <c r="A235" t="s">
        <v>656</v>
      </c>
      <c r="B235" t="s">
        <v>657</v>
      </c>
    </row>
    <row r="236" spans="1:2">
      <c r="A236" t="s">
        <v>658</v>
      </c>
      <c r="B236" t="s">
        <v>659</v>
      </c>
    </row>
    <row r="237" spans="1:2">
      <c r="A237" t="s">
        <v>660</v>
      </c>
      <c r="B237" t="s">
        <v>661</v>
      </c>
    </row>
    <row r="238" spans="1:2">
      <c r="A238" t="s">
        <v>662</v>
      </c>
      <c r="B238" t="s">
        <v>663</v>
      </c>
    </row>
    <row r="239" spans="1:2">
      <c r="A239" t="s">
        <v>664</v>
      </c>
      <c r="B239" t="s">
        <v>665</v>
      </c>
    </row>
    <row r="240" spans="1:2">
      <c r="A240" t="s">
        <v>666</v>
      </c>
      <c r="B240" t="s">
        <v>667</v>
      </c>
    </row>
    <row r="241" spans="1:2">
      <c r="A241" t="s">
        <v>668</v>
      </c>
      <c r="B241" t="s">
        <v>669</v>
      </c>
    </row>
    <row r="242" spans="1:2">
      <c r="A242" t="s">
        <v>670</v>
      </c>
      <c r="B242" t="s">
        <v>671</v>
      </c>
    </row>
    <row r="243" spans="1:2">
      <c r="A243" t="s">
        <v>672</v>
      </c>
      <c r="B243" t="s">
        <v>673</v>
      </c>
    </row>
    <row r="244" spans="1:2">
      <c r="A244" t="s">
        <v>674</v>
      </c>
      <c r="B244" t="s">
        <v>675</v>
      </c>
    </row>
    <row r="245" spans="1:2">
      <c r="A245" t="s">
        <v>676</v>
      </c>
      <c r="B245" t="s">
        <v>677</v>
      </c>
    </row>
    <row r="246" spans="1:2">
      <c r="A246" t="s">
        <v>678</v>
      </c>
      <c r="B246" t="s">
        <v>679</v>
      </c>
    </row>
    <row r="247" spans="1:2">
      <c r="A247" t="s">
        <v>680</v>
      </c>
      <c r="B247" t="s">
        <v>681</v>
      </c>
    </row>
    <row r="248" spans="1:2">
      <c r="A248" t="s">
        <v>682</v>
      </c>
      <c r="B248" t="s">
        <v>683</v>
      </c>
    </row>
    <row r="249" spans="1:2">
      <c r="A249" t="s">
        <v>684</v>
      </c>
      <c r="B249" t="s">
        <v>685</v>
      </c>
    </row>
    <row r="250" spans="1:2">
      <c r="A250" t="s">
        <v>686</v>
      </c>
      <c r="B250" t="s">
        <v>687</v>
      </c>
    </row>
    <row r="251" spans="1:2">
      <c r="A251" t="s">
        <v>688</v>
      </c>
      <c r="B251" t="s">
        <v>689</v>
      </c>
    </row>
    <row r="252" spans="1:2">
      <c r="A252" t="s">
        <v>690</v>
      </c>
      <c r="B252" t="s">
        <v>691</v>
      </c>
    </row>
    <row r="253" spans="1:2">
      <c r="A253" t="s">
        <v>692</v>
      </c>
      <c r="B253" t="s">
        <v>693</v>
      </c>
    </row>
    <row r="254" spans="1:2">
      <c r="A254" t="s">
        <v>694</v>
      </c>
      <c r="B254" t="s">
        <v>695</v>
      </c>
    </row>
    <row r="255" spans="1:2">
      <c r="A255" t="s">
        <v>696</v>
      </c>
      <c r="B255" t="s">
        <v>697</v>
      </c>
    </row>
    <row r="256" spans="1:2">
      <c r="A256" t="s">
        <v>698</v>
      </c>
      <c r="B256" t="s">
        <v>699</v>
      </c>
    </row>
    <row r="257" spans="1:2">
      <c r="A257" t="s">
        <v>700</v>
      </c>
      <c r="B257" t="s">
        <v>701</v>
      </c>
    </row>
    <row r="258" spans="1:2">
      <c r="A258" t="s">
        <v>702</v>
      </c>
      <c r="B258" t="s">
        <v>703</v>
      </c>
    </row>
    <row r="259" spans="1:2">
      <c r="A259" t="s">
        <v>704</v>
      </c>
      <c r="B259" t="s">
        <v>705</v>
      </c>
    </row>
    <row r="260" spans="1:2">
      <c r="A260" t="s">
        <v>706</v>
      </c>
      <c r="B260" t="s">
        <v>707</v>
      </c>
    </row>
    <row r="261" spans="1:2">
      <c r="A261" t="s">
        <v>708</v>
      </c>
      <c r="B261" t="s">
        <v>709</v>
      </c>
    </row>
    <row r="262" spans="1:2">
      <c r="A262" t="s">
        <v>710</v>
      </c>
      <c r="B262" t="s">
        <v>711</v>
      </c>
    </row>
    <row r="263" spans="1:2">
      <c r="A263" t="s">
        <v>712</v>
      </c>
      <c r="B263" t="s">
        <v>713</v>
      </c>
    </row>
    <row r="264" spans="1:2">
      <c r="A264" t="s">
        <v>714</v>
      </c>
      <c r="B264" t="s">
        <v>715</v>
      </c>
    </row>
    <row r="265" spans="1:2">
      <c r="A265" t="s">
        <v>716</v>
      </c>
      <c r="B265" t="s">
        <v>717</v>
      </c>
    </row>
    <row r="266" spans="1:2">
      <c r="A266" t="s">
        <v>718</v>
      </c>
      <c r="B266" t="s">
        <v>719</v>
      </c>
    </row>
    <row r="267" spans="1:2">
      <c r="A267" t="s">
        <v>720</v>
      </c>
      <c r="B267" t="s">
        <v>721</v>
      </c>
    </row>
    <row r="268" spans="1:2">
      <c r="A268" t="s">
        <v>722</v>
      </c>
      <c r="B268" t="s">
        <v>723</v>
      </c>
    </row>
    <row r="269" spans="1:2">
      <c r="A269" t="s">
        <v>724</v>
      </c>
      <c r="B269" t="s">
        <v>725</v>
      </c>
    </row>
    <row r="270" spans="1:2">
      <c r="A270" t="s">
        <v>726</v>
      </c>
      <c r="B270" t="s">
        <v>727</v>
      </c>
    </row>
    <row r="271" spans="1:2">
      <c r="A271" t="s">
        <v>728</v>
      </c>
      <c r="B271" t="s">
        <v>729</v>
      </c>
    </row>
    <row r="272" spans="1:2">
      <c r="A272" t="s">
        <v>730</v>
      </c>
      <c r="B272" t="s">
        <v>731</v>
      </c>
    </row>
    <row r="273" spans="1:2">
      <c r="A273" t="s">
        <v>732</v>
      </c>
      <c r="B273" t="s">
        <v>733</v>
      </c>
    </row>
    <row r="274" spans="1:2">
      <c r="A274" t="s">
        <v>734</v>
      </c>
      <c r="B274" t="s">
        <v>735</v>
      </c>
    </row>
    <row r="275" spans="1:2">
      <c r="A275" t="s">
        <v>736</v>
      </c>
      <c r="B275" t="s">
        <v>737</v>
      </c>
    </row>
    <row r="276" spans="1:2">
      <c r="A276" t="s">
        <v>738</v>
      </c>
      <c r="B276" t="s">
        <v>739</v>
      </c>
    </row>
    <row r="277" spans="1:2">
      <c r="A277" t="s">
        <v>740</v>
      </c>
      <c r="B277" t="s">
        <v>741</v>
      </c>
    </row>
    <row r="278" spans="1:2">
      <c r="A278" t="s">
        <v>742</v>
      </c>
      <c r="B278" t="s">
        <v>743</v>
      </c>
    </row>
    <row r="279" spans="1:2">
      <c r="A279" t="s">
        <v>744</v>
      </c>
      <c r="B279" t="s">
        <v>745</v>
      </c>
    </row>
    <row r="280" spans="1:2">
      <c r="A280" t="s">
        <v>746</v>
      </c>
      <c r="B280" t="s">
        <v>747</v>
      </c>
    </row>
    <row r="281" spans="1:2">
      <c r="A281" t="s">
        <v>748</v>
      </c>
      <c r="B281" t="s">
        <v>749</v>
      </c>
    </row>
    <row r="282" spans="1:2">
      <c r="A282" t="s">
        <v>750</v>
      </c>
      <c r="B282" t="s">
        <v>751</v>
      </c>
    </row>
    <row r="283" spans="1:2">
      <c r="A283" t="s">
        <v>752</v>
      </c>
      <c r="B283" t="s">
        <v>753</v>
      </c>
    </row>
    <row r="284" spans="1:2">
      <c r="A284" t="s">
        <v>754</v>
      </c>
      <c r="B284" t="s">
        <v>755</v>
      </c>
    </row>
    <row r="285" spans="1:2">
      <c r="A285" t="s">
        <v>756</v>
      </c>
      <c r="B285" t="s">
        <v>757</v>
      </c>
    </row>
    <row r="286" spans="1:2">
      <c r="A286" t="s">
        <v>758</v>
      </c>
      <c r="B286" t="s">
        <v>759</v>
      </c>
    </row>
    <row r="287" spans="1:2">
      <c r="A287" t="s">
        <v>760</v>
      </c>
      <c r="B287" t="s">
        <v>761</v>
      </c>
    </row>
    <row r="288" spans="1:2">
      <c r="A288" t="s">
        <v>762</v>
      </c>
      <c r="B288" t="s">
        <v>763</v>
      </c>
    </row>
    <row r="289" spans="1:2">
      <c r="A289" t="s">
        <v>764</v>
      </c>
      <c r="B289" t="s">
        <v>765</v>
      </c>
    </row>
    <row r="290" spans="1:2">
      <c r="A290" t="s">
        <v>766</v>
      </c>
      <c r="B290" t="s">
        <v>767</v>
      </c>
    </row>
    <row r="291" spans="1:2">
      <c r="A291" t="s">
        <v>768</v>
      </c>
      <c r="B291" t="s">
        <v>769</v>
      </c>
    </row>
    <row r="292" spans="1:2">
      <c r="A292" t="s">
        <v>770</v>
      </c>
      <c r="B292" t="s">
        <v>771</v>
      </c>
    </row>
    <row r="293" spans="1:2">
      <c r="A293" t="s">
        <v>772</v>
      </c>
      <c r="B293" t="s">
        <v>773</v>
      </c>
    </row>
    <row r="294" spans="1:2">
      <c r="A294" t="s">
        <v>774</v>
      </c>
      <c r="B294" t="s">
        <v>775</v>
      </c>
    </row>
    <row r="295" spans="1:2">
      <c r="A295" t="s">
        <v>776</v>
      </c>
      <c r="B295" t="s">
        <v>777</v>
      </c>
    </row>
    <row r="296" spans="1:2">
      <c r="A296" t="s">
        <v>778</v>
      </c>
      <c r="B296" t="s">
        <v>779</v>
      </c>
    </row>
    <row r="297" spans="1:2">
      <c r="A297" t="s">
        <v>780</v>
      </c>
      <c r="B297" t="s">
        <v>781</v>
      </c>
    </row>
    <row r="298" spans="1:2">
      <c r="A298" t="s">
        <v>782</v>
      </c>
      <c r="B298" t="s">
        <v>783</v>
      </c>
    </row>
    <row r="299" spans="1:2">
      <c r="A299" t="s">
        <v>784</v>
      </c>
      <c r="B299" t="s">
        <v>785</v>
      </c>
    </row>
    <row r="300" spans="1:2">
      <c r="A300" t="s">
        <v>786</v>
      </c>
      <c r="B300" t="s">
        <v>787</v>
      </c>
    </row>
    <row r="301" spans="1:2">
      <c r="A301" t="s">
        <v>788</v>
      </c>
      <c r="B301" t="s">
        <v>789</v>
      </c>
    </row>
    <row r="302" spans="1:2">
      <c r="A302" t="s">
        <v>790</v>
      </c>
      <c r="B302" t="s">
        <v>791</v>
      </c>
    </row>
    <row r="303" spans="1:2">
      <c r="A303" t="s">
        <v>792</v>
      </c>
      <c r="B303" t="s">
        <v>793</v>
      </c>
    </row>
    <row r="304" spans="1:2">
      <c r="A304" t="s">
        <v>794</v>
      </c>
      <c r="B304" t="s">
        <v>795</v>
      </c>
    </row>
    <row r="305" spans="1:2">
      <c r="A305" t="s">
        <v>796</v>
      </c>
      <c r="B305" t="s">
        <v>797</v>
      </c>
    </row>
    <row r="306" spans="1:2">
      <c r="A306" t="s">
        <v>798</v>
      </c>
      <c r="B306" t="s">
        <v>799</v>
      </c>
    </row>
    <row r="307" spans="1:2">
      <c r="A307" t="s">
        <v>800</v>
      </c>
      <c r="B307" t="s">
        <v>801</v>
      </c>
    </row>
    <row r="308" spans="1:2">
      <c r="A308" t="s">
        <v>802</v>
      </c>
      <c r="B308" t="s">
        <v>803</v>
      </c>
    </row>
    <row r="309" spans="1:2">
      <c r="A309" t="s">
        <v>804</v>
      </c>
      <c r="B309" t="s">
        <v>805</v>
      </c>
    </row>
    <row r="310" spans="1:2">
      <c r="A310" t="s">
        <v>806</v>
      </c>
      <c r="B310" t="s">
        <v>807</v>
      </c>
    </row>
    <row r="311" spans="1:2">
      <c r="A311" t="s">
        <v>808</v>
      </c>
      <c r="B311" t="s">
        <v>809</v>
      </c>
    </row>
    <row r="312" spans="1:2">
      <c r="A312" t="s">
        <v>810</v>
      </c>
      <c r="B312" t="s">
        <v>811</v>
      </c>
    </row>
    <row r="313" spans="1:2">
      <c r="A313" t="s">
        <v>812</v>
      </c>
      <c r="B313" t="s">
        <v>813</v>
      </c>
    </row>
    <row r="314" spans="1:2">
      <c r="A314" t="s">
        <v>814</v>
      </c>
      <c r="B314" t="s">
        <v>815</v>
      </c>
    </row>
    <row r="315" spans="1:2">
      <c r="A315" t="s">
        <v>816</v>
      </c>
      <c r="B315" t="s">
        <v>817</v>
      </c>
    </row>
    <row r="316" spans="1:2">
      <c r="A316" t="s">
        <v>818</v>
      </c>
      <c r="B316" t="s">
        <v>819</v>
      </c>
    </row>
    <row r="317" spans="1:2">
      <c r="A317" t="s">
        <v>820</v>
      </c>
      <c r="B317" t="s">
        <v>821</v>
      </c>
    </row>
    <row r="318" spans="1:2">
      <c r="A318" t="s">
        <v>822</v>
      </c>
      <c r="B318" t="s">
        <v>823</v>
      </c>
    </row>
    <row r="319" spans="1:2">
      <c r="A319" t="s">
        <v>824</v>
      </c>
      <c r="B319" t="s">
        <v>825</v>
      </c>
    </row>
    <row r="320" spans="1:2">
      <c r="A320" t="s">
        <v>826</v>
      </c>
      <c r="B320" t="s">
        <v>827</v>
      </c>
    </row>
    <row r="321" spans="1:2">
      <c r="A321" t="s">
        <v>828</v>
      </c>
      <c r="B321" t="s">
        <v>829</v>
      </c>
    </row>
    <row r="322" spans="1:2">
      <c r="A322" t="s">
        <v>830</v>
      </c>
      <c r="B322" t="s">
        <v>831</v>
      </c>
    </row>
    <row r="323" spans="1:2">
      <c r="A323" t="s">
        <v>832</v>
      </c>
      <c r="B323" t="s">
        <v>833</v>
      </c>
    </row>
    <row r="324" spans="1:2">
      <c r="A324" t="s">
        <v>834</v>
      </c>
      <c r="B324" t="s">
        <v>835</v>
      </c>
    </row>
    <row r="325" spans="1:2">
      <c r="A325" t="s">
        <v>836</v>
      </c>
      <c r="B325" t="s">
        <v>837</v>
      </c>
    </row>
    <row r="326" spans="1:2">
      <c r="A326" t="s">
        <v>838</v>
      </c>
      <c r="B326" t="s">
        <v>839</v>
      </c>
    </row>
    <row r="327" spans="1:2">
      <c r="A327" t="s">
        <v>840</v>
      </c>
      <c r="B327" t="s">
        <v>841</v>
      </c>
    </row>
    <row r="328" spans="1:2">
      <c r="A328" t="s">
        <v>842</v>
      </c>
      <c r="B328" t="s">
        <v>843</v>
      </c>
    </row>
    <row r="329" spans="1:2">
      <c r="A329" t="s">
        <v>844</v>
      </c>
      <c r="B329" t="s">
        <v>845</v>
      </c>
    </row>
    <row r="330" spans="1:2">
      <c r="A330" t="s">
        <v>846</v>
      </c>
      <c r="B330" t="s">
        <v>847</v>
      </c>
    </row>
    <row r="331" spans="1:2">
      <c r="A331" t="s">
        <v>848</v>
      </c>
      <c r="B331" t="s">
        <v>849</v>
      </c>
    </row>
    <row r="332" spans="1:2">
      <c r="A332" t="s">
        <v>850</v>
      </c>
      <c r="B332" t="s">
        <v>851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9</vt:i4>
      </vt:variant>
    </vt:vector>
  </HeadingPairs>
  <TitlesOfParts>
    <vt:vector size="9" baseType="lpstr">
      <vt:lpstr>Parametri</vt:lpstr>
      <vt:lpstr>Data Sources</vt:lpstr>
      <vt:lpstr>Unique Combinations</vt:lpstr>
      <vt:lpstr>Anexa 1</vt:lpstr>
      <vt:lpstr>Anexa 2</vt:lpstr>
      <vt:lpstr>Validari</vt:lpstr>
      <vt:lpstr>Instrumente AN1</vt:lpstr>
      <vt:lpstr>Instrumente AN2</vt:lpstr>
      <vt:lpstr>Tari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Stefan Voinea</cp:lastModifiedBy>
  <dcterms:created xsi:type="dcterms:W3CDTF">2021-04-27T06:13:28Z</dcterms:created>
  <dcterms:modified xsi:type="dcterms:W3CDTF">2021-12-17T08:22:03Z</dcterms:modified>
  <cp:category/>
</cp:coreProperties>
</file>