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AccessCapitalIFN\web\storage\app\public\accesscapital\template\"/>
    </mc:Choice>
  </mc:AlternateContent>
  <bookViews>
    <workbookView xWindow="0" yWindow="0" windowWidth="23040" windowHeight="9384" activeTab="10"/>
  </bookViews>
  <sheets>
    <sheet name="Parametri" sheetId="1" r:id="rId1"/>
    <sheet name="DataSource" sheetId="2" r:id="rId2"/>
    <sheet name="5000_activ" sheetId="3" r:id="rId3"/>
    <sheet name="5000_pasiv" sheetId="4" r:id="rId4"/>
    <sheet name="5000_angajamente" sheetId="5" r:id="rId5"/>
    <sheet name="5026_" sheetId="6" r:id="rId6"/>
    <sheet name="5027_" sheetId="7" r:id="rId7"/>
    <sheet name="5084_" sheetId="8" r:id="rId8"/>
    <sheet name="5080_venituri" sheetId="9" r:id="rId9"/>
    <sheet name="5080_cheltuieli" sheetId="10" r:id="rId10"/>
    <sheet name="5080_rezultate" sheetId="11" r:id="rId11"/>
    <sheet name="5090_" sheetId="12" r:id="rId12"/>
  </sheets>
  <definedNames>
    <definedName name="_xlnm._FilterDatabase" localSheetId="1" hidden="1">DataSource!$A$1:$W$249</definedName>
  </definedNames>
  <calcPr calcId="152511" forceFullCalc="1"/>
</workbook>
</file>

<file path=xl/calcChain.xml><?xml version="1.0" encoding="utf-8"?>
<calcChain xmlns="http://schemas.openxmlformats.org/spreadsheetml/2006/main">
  <c r="H195" i="7" l="1"/>
  <c r="H195" i="6"/>
  <c r="I80" i="3"/>
  <c r="H226" i="6"/>
  <c r="H269" i="6"/>
  <c r="H71" i="6"/>
  <c r="K251" i="2"/>
  <c r="P251" i="2"/>
  <c r="Q251" i="2" s="1"/>
  <c r="K23" i="11"/>
  <c r="Q253" i="2" l="1"/>
  <c r="K78" i="10"/>
  <c r="K61" i="10"/>
  <c r="K48" i="10"/>
  <c r="K39" i="9" l="1"/>
  <c r="F59" i="5" l="1"/>
  <c r="I37" i="4"/>
  <c r="I46" i="4"/>
  <c r="F46" i="4"/>
  <c r="I42" i="4"/>
  <c r="F42" i="4"/>
  <c r="I98" i="3"/>
  <c r="G98" i="3"/>
  <c r="F92" i="3"/>
  <c r="I92" i="3"/>
  <c r="G92" i="3"/>
  <c r="I67" i="3"/>
  <c r="G93" i="3" l="1"/>
  <c r="K22" i="11" l="1"/>
  <c r="K142" i="10"/>
  <c r="K140" i="10"/>
  <c r="K139" i="10"/>
  <c r="K138" i="10"/>
  <c r="K137" i="10"/>
  <c r="K135" i="10"/>
  <c r="K134" i="10"/>
  <c r="K132" i="10"/>
  <c r="K129" i="10"/>
  <c r="K128" i="10"/>
  <c r="K127" i="10"/>
  <c r="K126" i="10"/>
  <c r="K125" i="10"/>
  <c r="K124" i="10"/>
  <c r="K123" i="10"/>
  <c r="K122" i="10"/>
  <c r="K121" i="10"/>
  <c r="K119" i="10"/>
  <c r="K118" i="10"/>
  <c r="K117" i="10"/>
  <c r="K116" i="10"/>
  <c r="K114" i="10"/>
  <c r="K113" i="10"/>
  <c r="K112" i="10"/>
  <c r="K99" i="10"/>
  <c r="K98" i="10"/>
  <c r="K95" i="10"/>
  <c r="K94" i="10"/>
  <c r="K92" i="10"/>
  <c r="K91" i="10"/>
  <c r="K90" i="10"/>
  <c r="K88" i="10"/>
  <c r="K87" i="10"/>
  <c r="K86" i="10"/>
  <c r="K84" i="10"/>
  <c r="K83" i="10"/>
  <c r="K82" i="10"/>
  <c r="K81" i="10"/>
  <c r="K79" i="10"/>
  <c r="K77" i="10"/>
  <c r="K76" i="10"/>
  <c r="K75" i="10"/>
  <c r="K73" i="10"/>
  <c r="K72" i="10"/>
  <c r="K71" i="10"/>
  <c r="K69" i="10"/>
  <c r="K68" i="10"/>
  <c r="K67" i="10"/>
  <c r="K66" i="10"/>
  <c r="K65" i="10"/>
  <c r="K64" i="10"/>
  <c r="K63" i="10"/>
  <c r="K47" i="10"/>
  <c r="K46" i="10"/>
  <c r="K45" i="10"/>
  <c r="K44" i="10"/>
  <c r="K43" i="10"/>
  <c r="K42" i="10"/>
  <c r="K40" i="10"/>
  <c r="K39" i="10"/>
  <c r="K36" i="10"/>
  <c r="K33" i="10"/>
  <c r="K32" i="10"/>
  <c r="K30" i="10"/>
  <c r="K29" i="10"/>
  <c r="K28" i="10"/>
  <c r="K26" i="10"/>
  <c r="K25" i="10"/>
  <c r="K24" i="10"/>
  <c r="K23" i="10"/>
  <c r="K22" i="10"/>
  <c r="K21" i="10"/>
  <c r="K20" i="10"/>
  <c r="K18" i="10"/>
  <c r="K17" i="10"/>
  <c r="K16" i="10"/>
  <c r="K15" i="10"/>
  <c r="K14" i="10"/>
  <c r="K157" i="9"/>
  <c r="K155" i="9"/>
  <c r="K154" i="9"/>
  <c r="K153" i="9"/>
  <c r="K152" i="9"/>
  <c r="K150" i="9"/>
  <c r="K149" i="9"/>
  <c r="K147" i="9"/>
  <c r="K146" i="9"/>
  <c r="K145" i="9"/>
  <c r="K143" i="9"/>
  <c r="K140" i="9"/>
  <c r="K139" i="9"/>
  <c r="K138" i="9"/>
  <c r="K137" i="9"/>
  <c r="K136" i="9"/>
  <c r="K135" i="9"/>
  <c r="K134" i="9"/>
  <c r="K133" i="9"/>
  <c r="K132" i="9"/>
  <c r="K130" i="9"/>
  <c r="K129" i="9"/>
  <c r="K128" i="9"/>
  <c r="K127" i="9"/>
  <c r="K125" i="9"/>
  <c r="K124" i="9"/>
  <c r="K123" i="9"/>
  <c r="K111" i="9"/>
  <c r="K110" i="9"/>
  <c r="K108" i="9"/>
  <c r="K106" i="9"/>
  <c r="K105" i="9"/>
  <c r="K104" i="9"/>
  <c r="K102" i="9"/>
  <c r="K101" i="9"/>
  <c r="K100" i="9"/>
  <c r="K99" i="9"/>
  <c r="K97" i="9"/>
  <c r="K96" i="9"/>
  <c r="K94" i="9"/>
  <c r="K92" i="9"/>
  <c r="K91" i="9"/>
  <c r="K89" i="9"/>
  <c r="K88" i="9"/>
  <c r="K87" i="9"/>
  <c r="K85" i="9"/>
  <c r="K84" i="9"/>
  <c r="K83" i="9"/>
  <c r="K82" i="9"/>
  <c r="K81" i="9"/>
  <c r="K80" i="9"/>
  <c r="K79" i="9"/>
  <c r="K77" i="9"/>
  <c r="K76" i="9"/>
  <c r="K73" i="9"/>
  <c r="K70" i="9"/>
  <c r="K54" i="9"/>
  <c r="K53" i="9"/>
  <c r="K52" i="9"/>
  <c r="K50" i="9"/>
  <c r="K49" i="9"/>
  <c r="K48" i="9"/>
  <c r="K47" i="9"/>
  <c r="K46" i="9"/>
  <c r="K45" i="9"/>
  <c r="K44" i="9"/>
  <c r="K43" i="9"/>
  <c r="K41" i="9"/>
  <c r="K40" i="9"/>
  <c r="K38" i="9"/>
  <c r="K37" i="9"/>
  <c r="K36" i="9"/>
  <c r="K35" i="9"/>
  <c r="K34" i="9"/>
  <c r="K33" i="9"/>
  <c r="K32" i="9"/>
  <c r="K31" i="9"/>
  <c r="K30" i="9"/>
  <c r="K28" i="9"/>
  <c r="K27" i="9"/>
  <c r="K26" i="9"/>
  <c r="K25" i="9"/>
  <c r="J20" i="8"/>
  <c r="J464" i="7"/>
  <c r="H464" i="7"/>
  <c r="J463" i="7"/>
  <c r="H463" i="7"/>
  <c r="J461" i="7"/>
  <c r="H461" i="7"/>
  <c r="J460" i="7"/>
  <c r="H460" i="7"/>
  <c r="J457" i="7"/>
  <c r="H457" i="7"/>
  <c r="J456" i="7"/>
  <c r="H456" i="7"/>
  <c r="J454" i="7"/>
  <c r="H454" i="7"/>
  <c r="J453" i="7"/>
  <c r="H453" i="7"/>
  <c r="J450" i="7"/>
  <c r="H450" i="7"/>
  <c r="J449" i="7"/>
  <c r="H449" i="7"/>
  <c r="J447" i="7"/>
  <c r="H447" i="7"/>
  <c r="J446" i="7"/>
  <c r="H446" i="7"/>
  <c r="J443" i="7"/>
  <c r="H443" i="7"/>
  <c r="J442" i="7"/>
  <c r="H442" i="7"/>
  <c r="J440" i="7"/>
  <c r="H440" i="7"/>
  <c r="J439" i="7"/>
  <c r="H439" i="7"/>
  <c r="J435" i="7"/>
  <c r="H435" i="7"/>
  <c r="J434" i="7"/>
  <c r="H434" i="7"/>
  <c r="J433" i="7"/>
  <c r="H433" i="7"/>
  <c r="J432" i="7"/>
  <c r="H432" i="7"/>
  <c r="J430" i="7"/>
  <c r="H430" i="7"/>
  <c r="J418" i="7"/>
  <c r="H418" i="7"/>
  <c r="J417" i="7"/>
  <c r="H417" i="7"/>
  <c r="J415" i="7"/>
  <c r="H415" i="7"/>
  <c r="J413" i="7"/>
  <c r="H413" i="7"/>
  <c r="J412" i="7"/>
  <c r="H412" i="7"/>
  <c r="J411" i="7"/>
  <c r="H411" i="7"/>
  <c r="J410" i="7"/>
  <c r="H410" i="7"/>
  <c r="J408" i="7"/>
  <c r="H408" i="7"/>
  <c r="J407" i="7"/>
  <c r="H407" i="7"/>
  <c r="J406" i="7"/>
  <c r="H406" i="7"/>
  <c r="J404" i="7"/>
  <c r="H404" i="7"/>
  <c r="J401" i="7"/>
  <c r="H401" i="7"/>
  <c r="J400" i="7"/>
  <c r="H400" i="7"/>
  <c r="J399" i="7"/>
  <c r="H399" i="7"/>
  <c r="J398" i="7"/>
  <c r="H398" i="7"/>
  <c r="J396" i="7"/>
  <c r="H396" i="7"/>
  <c r="J395" i="7"/>
  <c r="H395" i="7"/>
  <c r="J394" i="7"/>
  <c r="H394" i="7"/>
  <c r="J392" i="7"/>
  <c r="H392" i="7"/>
  <c r="J390" i="7"/>
  <c r="H390" i="7"/>
  <c r="J389" i="7"/>
  <c r="H389" i="7"/>
  <c r="J388" i="7"/>
  <c r="H388" i="7"/>
  <c r="J387" i="7"/>
  <c r="H387" i="7"/>
  <c r="J385" i="7"/>
  <c r="H385" i="7"/>
  <c r="J384" i="7"/>
  <c r="H384" i="7"/>
  <c r="J383" i="7"/>
  <c r="H383" i="7"/>
  <c r="J381" i="7"/>
  <c r="H381" i="7"/>
  <c r="J378" i="7"/>
  <c r="H378" i="7"/>
  <c r="J377" i="7"/>
  <c r="H377" i="7"/>
  <c r="J376" i="7"/>
  <c r="H376" i="7"/>
  <c r="J375" i="7"/>
  <c r="H375" i="7"/>
  <c r="J373" i="7"/>
  <c r="H373" i="7"/>
  <c r="J372" i="7"/>
  <c r="H372" i="7"/>
  <c r="J371" i="7"/>
  <c r="H371" i="7"/>
  <c r="J369" i="7"/>
  <c r="H369" i="7"/>
  <c r="J356" i="7"/>
  <c r="H356" i="7"/>
  <c r="J355" i="7"/>
  <c r="H355" i="7"/>
  <c r="J354" i="7"/>
  <c r="H354" i="7"/>
  <c r="J353" i="7"/>
  <c r="H353" i="7"/>
  <c r="J351" i="7"/>
  <c r="H351" i="7"/>
  <c r="J350" i="7"/>
  <c r="H350" i="7"/>
  <c r="J349" i="7"/>
  <c r="H349" i="7"/>
  <c r="J347" i="7"/>
  <c r="H347" i="7"/>
  <c r="J344" i="7"/>
  <c r="H344" i="7"/>
  <c r="J343" i="7"/>
  <c r="H343" i="7"/>
  <c r="J342" i="7"/>
  <c r="H342" i="7"/>
  <c r="J341" i="7"/>
  <c r="H341" i="7"/>
  <c r="J339" i="7"/>
  <c r="H339" i="7"/>
  <c r="J338" i="7"/>
  <c r="H338" i="7"/>
  <c r="J337" i="7"/>
  <c r="H337" i="7"/>
  <c r="J335" i="7"/>
  <c r="H335" i="7"/>
  <c r="J333" i="7"/>
  <c r="H333" i="7"/>
  <c r="J332" i="7"/>
  <c r="H332" i="7"/>
  <c r="J331" i="7"/>
  <c r="H331" i="7"/>
  <c r="J330" i="7"/>
  <c r="H330" i="7"/>
  <c r="J328" i="7"/>
  <c r="H328" i="7"/>
  <c r="J327" i="7"/>
  <c r="H327" i="7"/>
  <c r="J326" i="7"/>
  <c r="H326" i="7"/>
  <c r="J324" i="7"/>
  <c r="H324" i="7"/>
  <c r="J320" i="7"/>
  <c r="H320" i="7"/>
  <c r="J319" i="7"/>
  <c r="H319" i="7"/>
  <c r="J318" i="7"/>
  <c r="H318" i="7"/>
  <c r="J317" i="7"/>
  <c r="H317" i="7"/>
  <c r="J316" i="7"/>
  <c r="H316" i="7"/>
  <c r="J315" i="7"/>
  <c r="H315" i="7"/>
  <c r="J314" i="7"/>
  <c r="H314" i="7"/>
  <c r="J301" i="7"/>
  <c r="H301" i="7"/>
  <c r="J300" i="7"/>
  <c r="H300" i="7"/>
  <c r="J298" i="7"/>
  <c r="H298" i="7"/>
  <c r="J297" i="7"/>
  <c r="H297" i="7"/>
  <c r="J295" i="7"/>
  <c r="H295" i="7"/>
  <c r="J294" i="7"/>
  <c r="H294" i="7"/>
  <c r="J293" i="7"/>
  <c r="H293" i="7"/>
  <c r="J290" i="7"/>
  <c r="H290" i="7"/>
  <c r="J289" i="7"/>
  <c r="H289" i="7"/>
  <c r="J288" i="7"/>
  <c r="H288" i="7"/>
  <c r="J287" i="7"/>
  <c r="H287" i="7"/>
  <c r="J285" i="7"/>
  <c r="H285" i="7"/>
  <c r="J284" i="7"/>
  <c r="H284" i="7"/>
  <c r="J283" i="7"/>
  <c r="H283" i="7"/>
  <c r="J282" i="7"/>
  <c r="H282" i="7"/>
  <c r="J281" i="7"/>
  <c r="H281" i="7"/>
  <c r="J278" i="7"/>
  <c r="H278" i="7"/>
  <c r="J277" i="7"/>
  <c r="H277" i="7"/>
  <c r="J276" i="7"/>
  <c r="H276" i="7"/>
  <c r="J275" i="7"/>
  <c r="H275" i="7"/>
  <c r="J274" i="7"/>
  <c r="H274" i="7"/>
  <c r="J273" i="7"/>
  <c r="H273" i="7"/>
  <c r="J272" i="7"/>
  <c r="H272" i="7"/>
  <c r="J270" i="7"/>
  <c r="H270" i="7"/>
  <c r="J269" i="7"/>
  <c r="H269" i="7"/>
  <c r="J267" i="7"/>
  <c r="H267" i="7"/>
  <c r="J266" i="7"/>
  <c r="H266" i="7"/>
  <c r="J264" i="7"/>
  <c r="H264" i="7"/>
  <c r="J263" i="7"/>
  <c r="H263" i="7"/>
  <c r="J262" i="7"/>
  <c r="H262" i="7"/>
  <c r="J259" i="7"/>
  <c r="H259" i="7"/>
  <c r="J258" i="7"/>
  <c r="H258" i="7"/>
  <c r="J257" i="7"/>
  <c r="H257" i="7"/>
  <c r="J256" i="7"/>
  <c r="J254" i="7"/>
  <c r="H254" i="7"/>
  <c r="J253" i="7"/>
  <c r="H253" i="7"/>
  <c r="J241" i="7"/>
  <c r="H241" i="7"/>
  <c r="J240" i="7"/>
  <c r="H240" i="7"/>
  <c r="J239" i="7"/>
  <c r="H239" i="7"/>
  <c r="J235" i="7"/>
  <c r="H235" i="7"/>
  <c r="J234" i="7"/>
  <c r="H234" i="7"/>
  <c r="J233" i="7"/>
  <c r="H233" i="7"/>
  <c r="J232" i="7"/>
  <c r="H232" i="7"/>
  <c r="J231" i="7"/>
  <c r="H231" i="7"/>
  <c r="J230" i="7"/>
  <c r="H230" i="7"/>
  <c r="J229" i="7"/>
  <c r="H229" i="7"/>
  <c r="J227" i="7"/>
  <c r="H227" i="7"/>
  <c r="J226" i="7"/>
  <c r="H226" i="7"/>
  <c r="J224" i="7"/>
  <c r="H224" i="7"/>
  <c r="J223" i="7"/>
  <c r="H223" i="7"/>
  <c r="J221" i="7"/>
  <c r="H221" i="7"/>
  <c r="J220" i="7"/>
  <c r="H220" i="7"/>
  <c r="J219" i="7"/>
  <c r="H219" i="7"/>
  <c r="J216" i="7"/>
  <c r="H216" i="7"/>
  <c r="J215" i="7"/>
  <c r="H215" i="7"/>
  <c r="J214" i="7"/>
  <c r="H214" i="7"/>
  <c r="J213" i="7"/>
  <c r="H213" i="7"/>
  <c r="J211" i="7"/>
  <c r="H211" i="7"/>
  <c r="J210" i="7"/>
  <c r="H210" i="7"/>
  <c r="J209" i="7"/>
  <c r="H209" i="7"/>
  <c r="J208" i="7"/>
  <c r="H208" i="7"/>
  <c r="J207" i="7"/>
  <c r="H207" i="7"/>
  <c r="J204" i="7"/>
  <c r="H204" i="7"/>
  <c r="J203" i="7"/>
  <c r="H203" i="7"/>
  <c r="J202" i="7"/>
  <c r="H202" i="7"/>
  <c r="J201" i="7"/>
  <c r="H201" i="7"/>
  <c r="J200" i="7"/>
  <c r="H200" i="7"/>
  <c r="J199" i="7"/>
  <c r="H199" i="7"/>
  <c r="H197" i="7" s="1"/>
  <c r="L197" i="7" s="1"/>
  <c r="J198" i="7"/>
  <c r="J196" i="7"/>
  <c r="H196" i="7"/>
  <c r="H194" i="7" s="1"/>
  <c r="L194" i="7" s="1"/>
  <c r="J195" i="7"/>
  <c r="J193" i="7"/>
  <c r="H193" i="7"/>
  <c r="J192" i="7"/>
  <c r="H192" i="7"/>
  <c r="J179" i="7"/>
  <c r="H179" i="7"/>
  <c r="J178" i="7"/>
  <c r="H178" i="7"/>
  <c r="J177" i="7"/>
  <c r="H177" i="7"/>
  <c r="J174" i="7"/>
  <c r="H174" i="7"/>
  <c r="J173" i="7"/>
  <c r="H173" i="7"/>
  <c r="J172" i="7"/>
  <c r="H172" i="7"/>
  <c r="J171" i="7"/>
  <c r="H171" i="7"/>
  <c r="J169" i="7"/>
  <c r="H169" i="7"/>
  <c r="J168" i="7"/>
  <c r="H168" i="7"/>
  <c r="J167" i="7"/>
  <c r="H167" i="7"/>
  <c r="J166" i="7"/>
  <c r="H166" i="7"/>
  <c r="J165" i="7"/>
  <c r="H165" i="7"/>
  <c r="J161" i="7"/>
  <c r="H161" i="7"/>
  <c r="J160" i="7"/>
  <c r="H160" i="7"/>
  <c r="J159" i="7"/>
  <c r="H159" i="7"/>
  <c r="J158" i="7"/>
  <c r="H158" i="7"/>
  <c r="J157" i="7"/>
  <c r="H157" i="7"/>
  <c r="J156" i="7"/>
  <c r="H156" i="7"/>
  <c r="J155" i="7"/>
  <c r="H155" i="7"/>
  <c r="J153" i="7"/>
  <c r="H153" i="7"/>
  <c r="J152" i="7"/>
  <c r="H152" i="7"/>
  <c r="J150" i="7"/>
  <c r="H150" i="7"/>
  <c r="J149" i="7"/>
  <c r="H149" i="7"/>
  <c r="J147" i="7"/>
  <c r="H147" i="7"/>
  <c r="J146" i="7"/>
  <c r="H146" i="7"/>
  <c r="J145" i="7"/>
  <c r="H145" i="7"/>
  <c r="J142" i="7"/>
  <c r="H142" i="7"/>
  <c r="J141" i="7"/>
  <c r="H141" i="7"/>
  <c r="J140" i="7"/>
  <c r="H140" i="7"/>
  <c r="J139" i="7"/>
  <c r="H139" i="7"/>
  <c r="J137" i="7"/>
  <c r="H137" i="7"/>
  <c r="J136" i="7"/>
  <c r="H136" i="7"/>
  <c r="J135" i="7"/>
  <c r="H135" i="7"/>
  <c r="J134" i="7"/>
  <c r="H134" i="7"/>
  <c r="J133" i="7"/>
  <c r="H133" i="7"/>
  <c r="J119" i="7"/>
  <c r="H119" i="7"/>
  <c r="J118" i="7"/>
  <c r="H118" i="7"/>
  <c r="J117" i="7"/>
  <c r="H117" i="7"/>
  <c r="J116" i="7"/>
  <c r="H116" i="7"/>
  <c r="J115" i="7"/>
  <c r="H115" i="7"/>
  <c r="J114" i="7"/>
  <c r="H114" i="7"/>
  <c r="J113" i="7"/>
  <c r="H113" i="7"/>
  <c r="J111" i="7"/>
  <c r="H111" i="7"/>
  <c r="J110" i="7"/>
  <c r="H110" i="7"/>
  <c r="J108" i="7"/>
  <c r="H108" i="7"/>
  <c r="J107" i="7"/>
  <c r="H107" i="7"/>
  <c r="J105" i="7"/>
  <c r="H105" i="7"/>
  <c r="J104" i="7"/>
  <c r="H104" i="7"/>
  <c r="J103" i="7"/>
  <c r="H103" i="7"/>
  <c r="J100" i="7"/>
  <c r="H100" i="7"/>
  <c r="J99" i="7"/>
  <c r="H99" i="7"/>
  <c r="J98" i="7"/>
  <c r="H98" i="7"/>
  <c r="J97" i="7"/>
  <c r="H97" i="7"/>
  <c r="J95" i="7"/>
  <c r="H95" i="7"/>
  <c r="J94" i="7"/>
  <c r="H94" i="7"/>
  <c r="J93" i="7"/>
  <c r="H93" i="7"/>
  <c r="J92" i="7"/>
  <c r="H92" i="7"/>
  <c r="J91" i="7"/>
  <c r="H91" i="7"/>
  <c r="J87" i="7"/>
  <c r="H87" i="7"/>
  <c r="J86" i="7"/>
  <c r="H86" i="7"/>
  <c r="J85" i="7"/>
  <c r="H85" i="7"/>
  <c r="J84" i="7"/>
  <c r="H84" i="7"/>
  <c r="J83" i="7"/>
  <c r="H83" i="7"/>
  <c r="J82" i="7"/>
  <c r="H82" i="7"/>
  <c r="J81" i="7"/>
  <c r="H81" i="7"/>
  <c r="J79" i="7"/>
  <c r="H79" i="7"/>
  <c r="H77" i="7" s="1"/>
  <c r="L77" i="7" s="1"/>
  <c r="J78" i="7"/>
  <c r="J76" i="7"/>
  <c r="H76" i="7"/>
  <c r="J75" i="7"/>
  <c r="H75" i="7"/>
  <c r="J73" i="7"/>
  <c r="H73" i="7"/>
  <c r="J72" i="7"/>
  <c r="H72" i="7"/>
  <c r="J71" i="7"/>
  <c r="H71" i="7"/>
  <c r="J57" i="7"/>
  <c r="H57" i="7"/>
  <c r="J56" i="7"/>
  <c r="H56" i="7"/>
  <c r="J55" i="7"/>
  <c r="H55" i="7"/>
  <c r="J54" i="7"/>
  <c r="H54" i="7"/>
  <c r="J52" i="7"/>
  <c r="H52" i="7"/>
  <c r="J51" i="7"/>
  <c r="H51" i="7"/>
  <c r="J50" i="7"/>
  <c r="H50" i="7"/>
  <c r="J49" i="7"/>
  <c r="H49" i="7"/>
  <c r="J48" i="7"/>
  <c r="H48" i="7"/>
  <c r="J45" i="7"/>
  <c r="H45" i="7"/>
  <c r="J44" i="7"/>
  <c r="H44" i="7"/>
  <c r="J43" i="7"/>
  <c r="H43" i="7"/>
  <c r="J42" i="7"/>
  <c r="H42" i="7"/>
  <c r="J41" i="7"/>
  <c r="J40" i="7"/>
  <c r="H40" i="7"/>
  <c r="J39" i="7"/>
  <c r="H39" i="7"/>
  <c r="J37" i="7"/>
  <c r="H37" i="7"/>
  <c r="H35" i="7" s="1"/>
  <c r="L35" i="7" s="1"/>
  <c r="J36" i="7"/>
  <c r="J34" i="7"/>
  <c r="H34" i="7"/>
  <c r="J33" i="7"/>
  <c r="H33" i="7"/>
  <c r="J31" i="7"/>
  <c r="H31" i="7"/>
  <c r="J30" i="7"/>
  <c r="H30" i="7"/>
  <c r="J29" i="7"/>
  <c r="H29" i="7"/>
  <c r="J26" i="7"/>
  <c r="H26" i="7"/>
  <c r="J25" i="7"/>
  <c r="H25" i="7"/>
  <c r="J24" i="7"/>
  <c r="H24" i="7"/>
  <c r="J23" i="7"/>
  <c r="H23" i="7"/>
  <c r="J21" i="7"/>
  <c r="H21" i="7"/>
  <c r="J20" i="7"/>
  <c r="H20" i="7"/>
  <c r="J19" i="7"/>
  <c r="H19" i="7"/>
  <c r="J18" i="7"/>
  <c r="H18" i="7"/>
  <c r="J17" i="7"/>
  <c r="H17" i="7"/>
  <c r="K1" i="7"/>
  <c r="J1" i="7"/>
  <c r="I1" i="7"/>
  <c r="H1" i="7"/>
  <c r="G1" i="7"/>
  <c r="F1" i="7"/>
  <c r="E1" i="7"/>
  <c r="D1" i="7"/>
  <c r="C1" i="7"/>
  <c r="B1" i="7"/>
  <c r="A1" i="7"/>
  <c r="J464" i="6"/>
  <c r="H464" i="6"/>
  <c r="J463" i="6"/>
  <c r="H463" i="6"/>
  <c r="J461" i="6"/>
  <c r="H461" i="6"/>
  <c r="J460" i="6"/>
  <c r="H460" i="6"/>
  <c r="J457" i="6"/>
  <c r="H457" i="6"/>
  <c r="J456" i="6"/>
  <c r="H456" i="6"/>
  <c r="J454" i="6"/>
  <c r="H454" i="6"/>
  <c r="J453" i="6"/>
  <c r="H453" i="6"/>
  <c r="J450" i="6"/>
  <c r="H450" i="6"/>
  <c r="J449" i="6"/>
  <c r="H449" i="6"/>
  <c r="J447" i="6"/>
  <c r="H447" i="6"/>
  <c r="J446" i="6"/>
  <c r="H446" i="6"/>
  <c r="J443" i="6"/>
  <c r="H443" i="6"/>
  <c r="J442" i="6"/>
  <c r="H442" i="6"/>
  <c r="J440" i="6"/>
  <c r="H440" i="6"/>
  <c r="J439" i="6"/>
  <c r="H439" i="6"/>
  <c r="J435" i="6"/>
  <c r="H435" i="6"/>
  <c r="J434" i="6"/>
  <c r="H434" i="6"/>
  <c r="J433" i="6"/>
  <c r="H433" i="6"/>
  <c r="J432" i="6"/>
  <c r="H432" i="6"/>
  <c r="J430" i="6"/>
  <c r="H430" i="6"/>
  <c r="J418" i="6"/>
  <c r="H418" i="6"/>
  <c r="J417" i="6"/>
  <c r="H417" i="6"/>
  <c r="J415" i="6"/>
  <c r="H415" i="6"/>
  <c r="J413" i="6"/>
  <c r="H413" i="6"/>
  <c r="J412" i="6"/>
  <c r="H412" i="6"/>
  <c r="J411" i="6"/>
  <c r="H411" i="6"/>
  <c r="J410" i="6"/>
  <c r="H410" i="6"/>
  <c r="J408" i="6"/>
  <c r="H408" i="6"/>
  <c r="J407" i="6"/>
  <c r="H407" i="6"/>
  <c r="J406" i="6"/>
  <c r="H406" i="6"/>
  <c r="J404" i="6"/>
  <c r="H404" i="6"/>
  <c r="J401" i="6"/>
  <c r="H401" i="6"/>
  <c r="J400" i="6"/>
  <c r="H400" i="6"/>
  <c r="J399" i="6"/>
  <c r="H399" i="6"/>
  <c r="J398" i="6"/>
  <c r="H398" i="6"/>
  <c r="J396" i="6"/>
  <c r="H396" i="6"/>
  <c r="J395" i="6"/>
  <c r="H395" i="6"/>
  <c r="J394" i="6"/>
  <c r="H394" i="6"/>
  <c r="J392" i="6"/>
  <c r="H392" i="6"/>
  <c r="J390" i="6"/>
  <c r="H390" i="6"/>
  <c r="J389" i="6"/>
  <c r="H389" i="6"/>
  <c r="J388" i="6"/>
  <c r="H388" i="6"/>
  <c r="J387" i="6"/>
  <c r="H387" i="6"/>
  <c r="J385" i="6"/>
  <c r="H385" i="6"/>
  <c r="J384" i="6"/>
  <c r="H384" i="6"/>
  <c r="J383" i="6"/>
  <c r="H383" i="6"/>
  <c r="J381" i="6"/>
  <c r="H381" i="6"/>
  <c r="J378" i="6"/>
  <c r="H378" i="6"/>
  <c r="J377" i="6"/>
  <c r="H377" i="6"/>
  <c r="J376" i="6"/>
  <c r="H376" i="6"/>
  <c r="J375" i="6"/>
  <c r="H375" i="6"/>
  <c r="J373" i="6"/>
  <c r="H373" i="6"/>
  <c r="J372" i="6"/>
  <c r="H372" i="6"/>
  <c r="J371" i="6"/>
  <c r="H371" i="6"/>
  <c r="J369" i="6"/>
  <c r="H369" i="6"/>
  <c r="J356" i="6"/>
  <c r="H356" i="6"/>
  <c r="J355" i="6"/>
  <c r="H355" i="6"/>
  <c r="J354" i="6"/>
  <c r="H354" i="6"/>
  <c r="J353" i="6"/>
  <c r="H353" i="6"/>
  <c r="J351" i="6"/>
  <c r="H351" i="6"/>
  <c r="J350" i="6"/>
  <c r="H350" i="6"/>
  <c r="J349" i="6"/>
  <c r="H349" i="6"/>
  <c r="J347" i="6"/>
  <c r="H347" i="6"/>
  <c r="J344" i="6"/>
  <c r="H344" i="6"/>
  <c r="J343" i="6"/>
  <c r="H343" i="6"/>
  <c r="J342" i="6"/>
  <c r="H342" i="6"/>
  <c r="J341" i="6"/>
  <c r="H341" i="6"/>
  <c r="J339" i="6"/>
  <c r="H339" i="6"/>
  <c r="J338" i="6"/>
  <c r="H338" i="6"/>
  <c r="J337" i="6"/>
  <c r="H337" i="6"/>
  <c r="J335" i="6"/>
  <c r="H335" i="6"/>
  <c r="J333" i="6"/>
  <c r="H333" i="6"/>
  <c r="J332" i="6"/>
  <c r="H332" i="6"/>
  <c r="J331" i="6"/>
  <c r="H331" i="6"/>
  <c r="J330" i="6"/>
  <c r="H330" i="6"/>
  <c r="J328" i="6"/>
  <c r="H328" i="6"/>
  <c r="J327" i="6"/>
  <c r="H327" i="6"/>
  <c r="J326" i="6"/>
  <c r="H326" i="6"/>
  <c r="J324" i="6"/>
  <c r="H324" i="6"/>
  <c r="J320" i="6"/>
  <c r="H320" i="6"/>
  <c r="J319" i="6"/>
  <c r="H319" i="6"/>
  <c r="J318" i="6"/>
  <c r="H318" i="6"/>
  <c r="J317" i="6"/>
  <c r="H317" i="6"/>
  <c r="J316" i="6"/>
  <c r="H316" i="6"/>
  <c r="J315" i="6"/>
  <c r="H315" i="6"/>
  <c r="J314" i="6"/>
  <c r="H314" i="6"/>
  <c r="J312" i="6"/>
  <c r="H312" i="6"/>
  <c r="J311" i="6"/>
  <c r="H311" i="6"/>
  <c r="J309" i="6"/>
  <c r="H309" i="6"/>
  <c r="J308" i="6"/>
  <c r="H308" i="6"/>
  <c r="J295" i="6"/>
  <c r="H295" i="6"/>
  <c r="J294" i="6"/>
  <c r="H294" i="6"/>
  <c r="J293" i="6"/>
  <c r="H293" i="6"/>
  <c r="J290" i="6"/>
  <c r="H290" i="6"/>
  <c r="J289" i="6"/>
  <c r="H289" i="6"/>
  <c r="J288" i="6"/>
  <c r="H288" i="6"/>
  <c r="J287" i="6"/>
  <c r="H287" i="6"/>
  <c r="J285" i="6"/>
  <c r="H285" i="6"/>
  <c r="J284" i="6"/>
  <c r="H284" i="6"/>
  <c r="J283" i="6"/>
  <c r="H283" i="6"/>
  <c r="J282" i="6"/>
  <c r="H282" i="6"/>
  <c r="J281" i="6"/>
  <c r="H281" i="6"/>
  <c r="J278" i="6"/>
  <c r="H278" i="6"/>
  <c r="J277" i="6"/>
  <c r="H277" i="6"/>
  <c r="J276" i="6"/>
  <c r="H276" i="6"/>
  <c r="J275" i="6"/>
  <c r="H275" i="6"/>
  <c r="J274" i="6"/>
  <c r="H274" i="6"/>
  <c r="J273" i="6"/>
  <c r="H273" i="6"/>
  <c r="J272" i="6"/>
  <c r="H272" i="6"/>
  <c r="J270" i="6"/>
  <c r="H270" i="6"/>
  <c r="J269" i="6"/>
  <c r="J267" i="6"/>
  <c r="H267" i="6"/>
  <c r="J266" i="6"/>
  <c r="H266" i="6"/>
  <c r="J264" i="6"/>
  <c r="H264" i="6"/>
  <c r="J263" i="6"/>
  <c r="H263" i="6"/>
  <c r="H261" i="6" s="1"/>
  <c r="L261" i="6" s="1"/>
  <c r="J262" i="6"/>
  <c r="J259" i="6"/>
  <c r="H259" i="6"/>
  <c r="J258" i="6"/>
  <c r="H258" i="6"/>
  <c r="J257" i="6"/>
  <c r="H257" i="6"/>
  <c r="J256" i="6"/>
  <c r="H256" i="6"/>
  <c r="J254" i="6"/>
  <c r="H254" i="6"/>
  <c r="J253" i="6"/>
  <c r="H253" i="6"/>
  <c r="J252" i="6"/>
  <c r="H252" i="6"/>
  <c r="J251" i="6"/>
  <c r="H251" i="6"/>
  <c r="J250" i="6"/>
  <c r="H250" i="6"/>
  <c r="J235" i="6"/>
  <c r="H235" i="6"/>
  <c r="J234" i="6"/>
  <c r="H234" i="6"/>
  <c r="J233" i="6"/>
  <c r="H233" i="6"/>
  <c r="J232" i="6"/>
  <c r="H232" i="6"/>
  <c r="J231" i="6"/>
  <c r="H231" i="6"/>
  <c r="J230" i="6"/>
  <c r="H230" i="6"/>
  <c r="J229" i="6"/>
  <c r="J227" i="6"/>
  <c r="H227" i="6"/>
  <c r="J226" i="6"/>
  <c r="S226" i="6"/>
  <c r="J224" i="6"/>
  <c r="H224" i="6"/>
  <c r="J223" i="6"/>
  <c r="H223" i="6"/>
  <c r="J221" i="6"/>
  <c r="H221" i="6"/>
  <c r="J220" i="6"/>
  <c r="H220" i="6"/>
  <c r="J219" i="6"/>
  <c r="H219" i="6"/>
  <c r="J216" i="6"/>
  <c r="H216" i="6"/>
  <c r="J215" i="6"/>
  <c r="H215" i="6"/>
  <c r="J214" i="6"/>
  <c r="H214" i="6"/>
  <c r="J213" i="6"/>
  <c r="H213" i="6"/>
  <c r="J211" i="6"/>
  <c r="H211" i="6"/>
  <c r="J210" i="6"/>
  <c r="H210" i="6"/>
  <c r="J209" i="6"/>
  <c r="H209" i="6"/>
  <c r="J208" i="6"/>
  <c r="H208" i="6"/>
  <c r="J207" i="6"/>
  <c r="H207" i="6"/>
  <c r="J204" i="6"/>
  <c r="H204" i="6"/>
  <c r="J203" i="6"/>
  <c r="H203" i="6"/>
  <c r="J202" i="6"/>
  <c r="H202" i="6"/>
  <c r="J201" i="6"/>
  <c r="H201" i="6"/>
  <c r="J200" i="6"/>
  <c r="H200" i="6"/>
  <c r="J199" i="6"/>
  <c r="H199" i="6"/>
  <c r="J198" i="6"/>
  <c r="H198" i="6"/>
  <c r="J196" i="6"/>
  <c r="H196" i="6"/>
  <c r="J195" i="6"/>
  <c r="J193" i="6"/>
  <c r="H193" i="6"/>
  <c r="J192" i="6"/>
  <c r="H192" i="6"/>
  <c r="J179" i="6"/>
  <c r="H179" i="6"/>
  <c r="J178" i="6"/>
  <c r="H178" i="6"/>
  <c r="J177" i="6"/>
  <c r="H177" i="6"/>
  <c r="J174" i="6"/>
  <c r="H174" i="6"/>
  <c r="J173" i="6"/>
  <c r="H173" i="6"/>
  <c r="J172" i="6"/>
  <c r="H172" i="6"/>
  <c r="J171" i="6"/>
  <c r="H171" i="6"/>
  <c r="J169" i="6"/>
  <c r="H169" i="6"/>
  <c r="J168" i="6"/>
  <c r="H168" i="6"/>
  <c r="J167" i="6"/>
  <c r="H167" i="6"/>
  <c r="J166" i="6"/>
  <c r="H166" i="6"/>
  <c r="J165" i="6"/>
  <c r="H165" i="6"/>
  <c r="J161" i="6"/>
  <c r="H161" i="6"/>
  <c r="J160" i="6"/>
  <c r="H160" i="6"/>
  <c r="J159" i="6"/>
  <c r="H159" i="6"/>
  <c r="J158" i="6"/>
  <c r="H158" i="6"/>
  <c r="J157" i="6"/>
  <c r="H157" i="6"/>
  <c r="J156" i="6"/>
  <c r="H156" i="6"/>
  <c r="J155" i="6"/>
  <c r="H155" i="6"/>
  <c r="J153" i="6"/>
  <c r="H153" i="6"/>
  <c r="J152" i="6"/>
  <c r="H152" i="6"/>
  <c r="J150" i="6"/>
  <c r="H150" i="6"/>
  <c r="J149" i="6"/>
  <c r="H149" i="6"/>
  <c r="J147" i="6"/>
  <c r="H147" i="6"/>
  <c r="J146" i="6"/>
  <c r="H146" i="6"/>
  <c r="J145" i="6"/>
  <c r="H145" i="6"/>
  <c r="J142" i="6"/>
  <c r="H142" i="6"/>
  <c r="J141" i="6"/>
  <c r="H141" i="6"/>
  <c r="J140" i="6"/>
  <c r="H140" i="6"/>
  <c r="J139" i="6"/>
  <c r="H139" i="6"/>
  <c r="J137" i="6"/>
  <c r="H137" i="6"/>
  <c r="J136" i="6"/>
  <c r="H136" i="6"/>
  <c r="J135" i="6"/>
  <c r="H135" i="6"/>
  <c r="J134" i="6"/>
  <c r="H134" i="6"/>
  <c r="J133" i="6"/>
  <c r="H133" i="6"/>
  <c r="J119" i="6"/>
  <c r="H119" i="6"/>
  <c r="J118" i="6"/>
  <c r="H118" i="6"/>
  <c r="J117" i="6"/>
  <c r="H117" i="6"/>
  <c r="J116" i="6"/>
  <c r="H116" i="6"/>
  <c r="J115" i="6"/>
  <c r="H115" i="6"/>
  <c r="J114" i="6"/>
  <c r="H114" i="6"/>
  <c r="J113" i="6"/>
  <c r="H113" i="6"/>
  <c r="J111" i="6"/>
  <c r="H111" i="6"/>
  <c r="J110" i="6"/>
  <c r="H110" i="6"/>
  <c r="J108" i="6"/>
  <c r="H108" i="6"/>
  <c r="J107" i="6"/>
  <c r="H107" i="6"/>
  <c r="J105" i="6"/>
  <c r="H105" i="6"/>
  <c r="J104" i="6"/>
  <c r="H104" i="6"/>
  <c r="J103" i="6"/>
  <c r="H103" i="6"/>
  <c r="J100" i="6"/>
  <c r="H100" i="6"/>
  <c r="J99" i="6"/>
  <c r="H99" i="6"/>
  <c r="J98" i="6"/>
  <c r="H98" i="6"/>
  <c r="J97" i="6"/>
  <c r="H97" i="6"/>
  <c r="J95" i="6"/>
  <c r="H95" i="6"/>
  <c r="J94" i="6"/>
  <c r="H94" i="6"/>
  <c r="J93" i="6"/>
  <c r="H93" i="6"/>
  <c r="J92" i="6"/>
  <c r="H92" i="6"/>
  <c r="J91" i="6"/>
  <c r="H91" i="6"/>
  <c r="J87" i="6"/>
  <c r="H87" i="6"/>
  <c r="J86" i="6"/>
  <c r="H86" i="6"/>
  <c r="J85" i="6"/>
  <c r="H85" i="6"/>
  <c r="J84" i="6"/>
  <c r="H84" i="6"/>
  <c r="J83" i="6"/>
  <c r="H83" i="6"/>
  <c r="J82" i="6"/>
  <c r="H82" i="6"/>
  <c r="J81" i="6"/>
  <c r="H81" i="6"/>
  <c r="J79" i="6"/>
  <c r="H79" i="6"/>
  <c r="J78" i="6"/>
  <c r="H78" i="6"/>
  <c r="J76" i="6"/>
  <c r="H76" i="6"/>
  <c r="J75" i="6"/>
  <c r="H75" i="6"/>
  <c r="J73" i="6"/>
  <c r="H73" i="6"/>
  <c r="J72" i="6"/>
  <c r="H72" i="6"/>
  <c r="J71" i="6"/>
  <c r="J57" i="6"/>
  <c r="H57" i="6"/>
  <c r="J56" i="6"/>
  <c r="H56" i="6"/>
  <c r="J55" i="6"/>
  <c r="H55" i="6"/>
  <c r="J54" i="6"/>
  <c r="H54" i="6"/>
  <c r="J52" i="6"/>
  <c r="H52" i="6"/>
  <c r="J51" i="6"/>
  <c r="H51" i="6"/>
  <c r="J50" i="6"/>
  <c r="H50" i="6"/>
  <c r="J49" i="6"/>
  <c r="H49" i="6"/>
  <c r="J48" i="6"/>
  <c r="H48" i="6"/>
  <c r="J45" i="6"/>
  <c r="H45" i="6"/>
  <c r="J44" i="6"/>
  <c r="H44" i="6"/>
  <c r="J43" i="6"/>
  <c r="H43" i="6"/>
  <c r="J42" i="6"/>
  <c r="H42" i="6"/>
  <c r="J41" i="6"/>
  <c r="H41" i="6"/>
  <c r="J40" i="6"/>
  <c r="H40" i="6"/>
  <c r="J39" i="6"/>
  <c r="H39" i="6"/>
  <c r="J37" i="6"/>
  <c r="H37" i="6"/>
  <c r="H35" i="6" s="1"/>
  <c r="L35" i="6" s="1"/>
  <c r="J36" i="6"/>
  <c r="J34" i="6"/>
  <c r="H34" i="6"/>
  <c r="J33" i="6"/>
  <c r="H33" i="6"/>
  <c r="J31" i="6"/>
  <c r="H31" i="6"/>
  <c r="J30" i="6"/>
  <c r="H30" i="6"/>
  <c r="J29" i="6"/>
  <c r="H29" i="6"/>
  <c r="J26" i="6"/>
  <c r="H26" i="6"/>
  <c r="J25" i="6"/>
  <c r="H25" i="6"/>
  <c r="J24" i="6"/>
  <c r="H24" i="6"/>
  <c r="J23" i="6"/>
  <c r="H23" i="6"/>
  <c r="J21" i="6"/>
  <c r="H21" i="6"/>
  <c r="J20" i="6"/>
  <c r="H20" i="6"/>
  <c r="J19" i="6"/>
  <c r="H19" i="6"/>
  <c r="J18" i="6"/>
  <c r="H18" i="6"/>
  <c r="J17" i="6"/>
  <c r="H17" i="6"/>
  <c r="K1" i="6"/>
  <c r="J1" i="6"/>
  <c r="I1" i="6"/>
  <c r="H1" i="6"/>
  <c r="G1" i="6"/>
  <c r="F1" i="6"/>
  <c r="E1" i="6"/>
  <c r="D1" i="6"/>
  <c r="C1" i="6"/>
  <c r="B1" i="6"/>
  <c r="A1" i="6"/>
  <c r="M77" i="5"/>
  <c r="L77" i="5"/>
  <c r="I77" i="5"/>
  <c r="F77" i="5"/>
  <c r="M76" i="5"/>
  <c r="L76" i="5"/>
  <c r="I76" i="5"/>
  <c r="F76" i="5"/>
  <c r="M75" i="5"/>
  <c r="L75" i="5"/>
  <c r="I75" i="5"/>
  <c r="F75" i="5"/>
  <c r="M74" i="5"/>
  <c r="L74" i="5"/>
  <c r="I74" i="5"/>
  <c r="F74" i="5"/>
  <c r="M73" i="5"/>
  <c r="L73" i="5"/>
  <c r="I73" i="5"/>
  <c r="F73" i="5"/>
  <c r="M72" i="5"/>
  <c r="L72" i="5"/>
  <c r="I72" i="5"/>
  <c r="F72" i="5"/>
  <c r="M71" i="5"/>
  <c r="L71" i="5"/>
  <c r="I71" i="5"/>
  <c r="F71" i="5"/>
  <c r="M70" i="5"/>
  <c r="L70" i="5"/>
  <c r="I70" i="5"/>
  <c r="F70" i="5"/>
  <c r="M68" i="5"/>
  <c r="L68" i="5"/>
  <c r="I68" i="5"/>
  <c r="F68" i="5"/>
  <c r="M67" i="5"/>
  <c r="L67" i="5"/>
  <c r="I67" i="5"/>
  <c r="F67" i="5"/>
  <c r="M66" i="5"/>
  <c r="L66" i="5"/>
  <c r="I66" i="5"/>
  <c r="F66" i="5"/>
  <c r="M64" i="5"/>
  <c r="L64" i="5"/>
  <c r="I64" i="5"/>
  <c r="F64" i="5"/>
  <c r="M63" i="5"/>
  <c r="L63" i="5"/>
  <c r="I63" i="5"/>
  <c r="F63" i="5"/>
  <c r="M62" i="5"/>
  <c r="L62" i="5"/>
  <c r="I62" i="5"/>
  <c r="F62" i="5"/>
  <c r="M61" i="5"/>
  <c r="L61" i="5"/>
  <c r="I61" i="5"/>
  <c r="F61" i="5"/>
  <c r="M59" i="5"/>
  <c r="L59" i="5"/>
  <c r="I59" i="5"/>
  <c r="M58" i="5"/>
  <c r="L58" i="5"/>
  <c r="I58" i="5"/>
  <c r="F58" i="5"/>
  <c r="M57" i="5"/>
  <c r="L57" i="5"/>
  <c r="I57" i="5"/>
  <c r="F57" i="5"/>
  <c r="M56" i="5"/>
  <c r="L56" i="5"/>
  <c r="I56" i="5"/>
  <c r="F56" i="5"/>
  <c r="M54" i="5"/>
  <c r="L54" i="5"/>
  <c r="I54" i="5"/>
  <c r="F54" i="5"/>
  <c r="M53" i="5"/>
  <c r="L53" i="5"/>
  <c r="I53" i="5"/>
  <c r="F53" i="5"/>
  <c r="M52" i="5"/>
  <c r="L52" i="5"/>
  <c r="I52" i="5"/>
  <c r="F52" i="5"/>
  <c r="M50" i="5"/>
  <c r="L50" i="5"/>
  <c r="I50" i="5"/>
  <c r="F50" i="5"/>
  <c r="M49" i="5"/>
  <c r="L49" i="5"/>
  <c r="I49" i="5"/>
  <c r="F49" i="5"/>
  <c r="M48" i="5"/>
  <c r="L48" i="5"/>
  <c r="I48" i="5"/>
  <c r="F48" i="5"/>
  <c r="M46" i="5"/>
  <c r="L46" i="5"/>
  <c r="I46" i="5"/>
  <c r="F46" i="5"/>
  <c r="M45" i="5"/>
  <c r="L45" i="5"/>
  <c r="I45" i="5"/>
  <c r="F45" i="5"/>
  <c r="M44" i="5"/>
  <c r="L44" i="5"/>
  <c r="I44" i="5"/>
  <c r="F44" i="5"/>
  <c r="M42" i="5"/>
  <c r="L42" i="5"/>
  <c r="I42" i="5"/>
  <c r="F42" i="5"/>
  <c r="M41" i="5"/>
  <c r="L41" i="5"/>
  <c r="I41" i="5"/>
  <c r="F41" i="5"/>
  <c r="M40" i="5"/>
  <c r="L40" i="5"/>
  <c r="I40" i="5"/>
  <c r="F40" i="5"/>
  <c r="M39" i="5"/>
  <c r="L39" i="5"/>
  <c r="I39" i="5"/>
  <c r="F39" i="5"/>
  <c r="M38" i="5"/>
  <c r="L38" i="5"/>
  <c r="I38" i="5"/>
  <c r="F38" i="5"/>
  <c r="M37" i="5"/>
  <c r="L37" i="5"/>
  <c r="I37" i="5"/>
  <c r="F37" i="5"/>
  <c r="M36" i="5"/>
  <c r="L36" i="5"/>
  <c r="I36" i="5"/>
  <c r="F36" i="5"/>
  <c r="M33" i="5"/>
  <c r="L33" i="5"/>
  <c r="I33" i="5"/>
  <c r="F33" i="5"/>
  <c r="M32" i="5"/>
  <c r="L32" i="5"/>
  <c r="I32" i="5"/>
  <c r="F32" i="5"/>
  <c r="M31" i="5"/>
  <c r="L31" i="5"/>
  <c r="I31" i="5"/>
  <c r="F31" i="5"/>
  <c r="M30" i="5"/>
  <c r="L30" i="5"/>
  <c r="I30" i="5"/>
  <c r="F30" i="5"/>
  <c r="M29" i="5"/>
  <c r="L29" i="5"/>
  <c r="I29" i="5"/>
  <c r="F29" i="5"/>
  <c r="M27" i="5"/>
  <c r="L27" i="5"/>
  <c r="I27" i="5"/>
  <c r="F27" i="5"/>
  <c r="M26" i="5"/>
  <c r="L26" i="5"/>
  <c r="I26" i="5"/>
  <c r="F26" i="5"/>
  <c r="M24" i="5"/>
  <c r="L24" i="5"/>
  <c r="I24" i="5"/>
  <c r="F24" i="5"/>
  <c r="M23" i="5"/>
  <c r="L23" i="5"/>
  <c r="I23" i="5"/>
  <c r="F23" i="5"/>
  <c r="M22" i="5"/>
  <c r="L22" i="5"/>
  <c r="I22" i="5"/>
  <c r="F22" i="5"/>
  <c r="M21" i="5"/>
  <c r="L21" i="5"/>
  <c r="I21" i="5"/>
  <c r="F21" i="5"/>
  <c r="M19" i="5"/>
  <c r="L19" i="5"/>
  <c r="I19" i="5"/>
  <c r="F19" i="5"/>
  <c r="M18" i="5"/>
  <c r="L18" i="5"/>
  <c r="I18" i="5"/>
  <c r="F18" i="5"/>
  <c r="M17" i="5"/>
  <c r="L17" i="5"/>
  <c r="I17" i="5"/>
  <c r="F17" i="5"/>
  <c r="M16" i="5"/>
  <c r="L16" i="5"/>
  <c r="I16" i="5"/>
  <c r="F16" i="5"/>
  <c r="O1" i="5"/>
  <c r="N1" i="5"/>
  <c r="M1" i="5"/>
  <c r="L1" i="5"/>
  <c r="K1" i="5"/>
  <c r="J1" i="5"/>
  <c r="I1" i="5"/>
  <c r="H1" i="5"/>
  <c r="G1" i="5"/>
  <c r="F1" i="5"/>
  <c r="E1" i="5"/>
  <c r="D1" i="5"/>
  <c r="C1" i="5"/>
  <c r="B1" i="5"/>
  <c r="A1" i="5"/>
  <c r="M77" i="4"/>
  <c r="L77" i="4"/>
  <c r="I77" i="4"/>
  <c r="F77" i="4"/>
  <c r="M76" i="4"/>
  <c r="L76" i="4"/>
  <c r="I76" i="4"/>
  <c r="F76" i="4"/>
  <c r="M75" i="4"/>
  <c r="L75" i="4"/>
  <c r="I75" i="4"/>
  <c r="F75" i="4"/>
  <c r="M74" i="4"/>
  <c r="L74" i="4"/>
  <c r="I74" i="4"/>
  <c r="F74" i="4"/>
  <c r="M73" i="4"/>
  <c r="L73" i="4"/>
  <c r="I73" i="4"/>
  <c r="F73" i="4"/>
  <c r="M72" i="4"/>
  <c r="L72" i="4"/>
  <c r="I72" i="4"/>
  <c r="F72" i="4"/>
  <c r="M71" i="4"/>
  <c r="L71" i="4"/>
  <c r="I71" i="4"/>
  <c r="F71" i="4"/>
  <c r="M70" i="4"/>
  <c r="L70" i="4"/>
  <c r="I70" i="4"/>
  <c r="F70" i="4"/>
  <c r="M69" i="4"/>
  <c r="L69" i="4"/>
  <c r="I69" i="4"/>
  <c r="F69" i="4"/>
  <c r="M68" i="4"/>
  <c r="L68" i="4"/>
  <c r="I68" i="4"/>
  <c r="F68" i="4"/>
  <c r="M67" i="4"/>
  <c r="L67" i="4"/>
  <c r="I67" i="4"/>
  <c r="F67" i="4"/>
  <c r="M66" i="4"/>
  <c r="L66" i="4"/>
  <c r="I66" i="4"/>
  <c r="F66" i="4"/>
  <c r="M65" i="4"/>
  <c r="L65" i="4"/>
  <c r="I65" i="4"/>
  <c r="F65" i="4"/>
  <c r="M51" i="4"/>
  <c r="L51" i="4"/>
  <c r="I51" i="4"/>
  <c r="F51" i="4"/>
  <c r="M50" i="4"/>
  <c r="L50" i="4"/>
  <c r="I50" i="4"/>
  <c r="F50" i="4"/>
  <c r="M49" i="4"/>
  <c r="L49" i="4"/>
  <c r="I49" i="4"/>
  <c r="F49" i="4"/>
  <c r="M46" i="4"/>
  <c r="M45" i="4"/>
  <c r="L45" i="4"/>
  <c r="I45" i="4"/>
  <c r="F45" i="4"/>
  <c r="M44" i="4"/>
  <c r="L44" i="4"/>
  <c r="I44" i="4"/>
  <c r="F44" i="4"/>
  <c r="M43" i="4"/>
  <c r="L43" i="4"/>
  <c r="I43" i="4"/>
  <c r="F43" i="4"/>
  <c r="M42" i="4"/>
  <c r="L42" i="4"/>
  <c r="M40" i="4"/>
  <c r="L40" i="4"/>
  <c r="I40" i="4"/>
  <c r="F40" i="4"/>
  <c r="M39" i="4"/>
  <c r="L39" i="4"/>
  <c r="I39" i="4"/>
  <c r="F39" i="4"/>
  <c r="M38" i="4"/>
  <c r="L38" i="4"/>
  <c r="I38" i="4"/>
  <c r="F38" i="4"/>
  <c r="M37" i="4"/>
  <c r="L37" i="4"/>
  <c r="F37" i="4"/>
  <c r="M36" i="4"/>
  <c r="L36" i="4"/>
  <c r="I36" i="4"/>
  <c r="F36" i="4"/>
  <c r="M35" i="4"/>
  <c r="L35" i="4"/>
  <c r="I35" i="4"/>
  <c r="F35" i="4"/>
  <c r="M34" i="4"/>
  <c r="L34" i="4"/>
  <c r="I34" i="4"/>
  <c r="F34" i="4"/>
  <c r="M33" i="4"/>
  <c r="L33" i="4"/>
  <c r="I33" i="4"/>
  <c r="F33" i="4"/>
  <c r="M32" i="4"/>
  <c r="L32" i="4"/>
  <c r="I32" i="4"/>
  <c r="F32" i="4"/>
  <c r="M31" i="4"/>
  <c r="L31" i="4"/>
  <c r="I31" i="4"/>
  <c r="F31" i="4"/>
  <c r="M30" i="4"/>
  <c r="L30" i="4"/>
  <c r="I30" i="4"/>
  <c r="F30" i="4"/>
  <c r="M29" i="4"/>
  <c r="L29" i="4"/>
  <c r="I29" i="4"/>
  <c r="F29" i="4"/>
  <c r="M27" i="4"/>
  <c r="L27" i="4"/>
  <c r="I27" i="4"/>
  <c r="F27" i="4"/>
  <c r="M26" i="4"/>
  <c r="L26" i="4"/>
  <c r="I26" i="4"/>
  <c r="F26" i="4"/>
  <c r="M25" i="4"/>
  <c r="L25" i="4"/>
  <c r="I25" i="4"/>
  <c r="F25" i="4"/>
  <c r="M24" i="4"/>
  <c r="L24" i="4"/>
  <c r="I24" i="4"/>
  <c r="F24" i="4"/>
  <c r="M23" i="4"/>
  <c r="L23" i="4"/>
  <c r="I23" i="4"/>
  <c r="F23" i="4"/>
  <c r="M21" i="4"/>
  <c r="L21" i="4"/>
  <c r="I21" i="4"/>
  <c r="F21" i="4"/>
  <c r="M20" i="4"/>
  <c r="L20" i="4"/>
  <c r="I20" i="4"/>
  <c r="F20" i="4"/>
  <c r="M19" i="4"/>
  <c r="L19" i="4"/>
  <c r="I19" i="4"/>
  <c r="F19" i="4"/>
  <c r="M18" i="4"/>
  <c r="L18" i="4"/>
  <c r="I18" i="4"/>
  <c r="F18" i="4"/>
  <c r="O1" i="4"/>
  <c r="N1" i="4"/>
  <c r="M1" i="4"/>
  <c r="L1" i="4"/>
  <c r="K1" i="4"/>
  <c r="J1" i="4"/>
  <c r="I1" i="4"/>
  <c r="H1" i="4"/>
  <c r="G1" i="4"/>
  <c r="F1" i="4"/>
  <c r="E1" i="4"/>
  <c r="D1" i="4"/>
  <c r="C1" i="4"/>
  <c r="B1" i="4"/>
  <c r="A1" i="4"/>
  <c r="M122" i="3"/>
  <c r="L122" i="3"/>
  <c r="I122" i="3"/>
  <c r="G122" i="3"/>
  <c r="F122" i="3"/>
  <c r="M121" i="3"/>
  <c r="L121" i="3"/>
  <c r="I121" i="3"/>
  <c r="G121" i="3"/>
  <c r="F121" i="3"/>
  <c r="M120" i="3"/>
  <c r="L120" i="3"/>
  <c r="I120" i="3"/>
  <c r="G120" i="3"/>
  <c r="F120" i="3"/>
  <c r="M119" i="3"/>
  <c r="L119" i="3"/>
  <c r="I119" i="3"/>
  <c r="G119" i="3"/>
  <c r="F119" i="3"/>
  <c r="M118" i="3"/>
  <c r="L118" i="3"/>
  <c r="I118" i="3"/>
  <c r="G118" i="3"/>
  <c r="F118" i="3"/>
  <c r="M117" i="3"/>
  <c r="L117" i="3"/>
  <c r="I117" i="3"/>
  <c r="G117" i="3"/>
  <c r="F117" i="3"/>
  <c r="M115" i="3"/>
  <c r="L115" i="3"/>
  <c r="I115" i="3"/>
  <c r="G115" i="3"/>
  <c r="F115" i="3"/>
  <c r="M114" i="3"/>
  <c r="L114" i="3"/>
  <c r="I114" i="3"/>
  <c r="G114" i="3"/>
  <c r="F114" i="3"/>
  <c r="M113" i="3"/>
  <c r="L113" i="3"/>
  <c r="I113" i="3"/>
  <c r="G113" i="3"/>
  <c r="F113" i="3"/>
  <c r="M112" i="3"/>
  <c r="L112" i="3"/>
  <c r="I112" i="3"/>
  <c r="G112" i="3"/>
  <c r="F112" i="3"/>
  <c r="M98" i="3"/>
  <c r="L98" i="3"/>
  <c r="F98" i="3"/>
  <c r="M97" i="3"/>
  <c r="L97" i="3"/>
  <c r="I97" i="3"/>
  <c r="G97" i="3"/>
  <c r="F97" i="3"/>
  <c r="M96" i="3"/>
  <c r="L96" i="3"/>
  <c r="I96" i="3"/>
  <c r="G96" i="3"/>
  <c r="F96" i="3"/>
  <c r="L95" i="3"/>
  <c r="I95" i="3"/>
  <c r="G95" i="3"/>
  <c r="F95" i="3"/>
  <c r="M94" i="3"/>
  <c r="L94" i="3"/>
  <c r="I94" i="3"/>
  <c r="G94" i="3"/>
  <c r="F94" i="3"/>
  <c r="M93" i="3"/>
  <c r="L93" i="3"/>
  <c r="I93" i="3"/>
  <c r="F93" i="3"/>
  <c r="M92" i="3"/>
  <c r="L92" i="3"/>
  <c r="M91" i="3"/>
  <c r="L91" i="3"/>
  <c r="I91" i="3"/>
  <c r="G91" i="3"/>
  <c r="F91" i="3"/>
  <c r="M90" i="3"/>
  <c r="L90" i="3"/>
  <c r="I90" i="3"/>
  <c r="G90" i="3"/>
  <c r="F90" i="3"/>
  <c r="M89" i="3"/>
  <c r="L89" i="3"/>
  <c r="I89" i="3"/>
  <c r="G89" i="3"/>
  <c r="F89" i="3"/>
  <c r="M88" i="3"/>
  <c r="L88" i="3"/>
  <c r="I88" i="3"/>
  <c r="G88" i="3"/>
  <c r="F88" i="3"/>
  <c r="M87" i="3"/>
  <c r="L87" i="3"/>
  <c r="I87" i="3"/>
  <c r="G87" i="3"/>
  <c r="F87" i="3"/>
  <c r="M86" i="3"/>
  <c r="L86" i="3"/>
  <c r="I86" i="3"/>
  <c r="G86" i="3"/>
  <c r="F86" i="3"/>
  <c r="M85" i="3"/>
  <c r="L85" i="3"/>
  <c r="I85" i="3"/>
  <c r="G85" i="3"/>
  <c r="F85" i="3"/>
  <c r="M84" i="3"/>
  <c r="L84" i="3"/>
  <c r="I84" i="3"/>
  <c r="G84" i="3"/>
  <c r="F84" i="3"/>
  <c r="M83" i="3"/>
  <c r="L83" i="3"/>
  <c r="I83" i="3"/>
  <c r="G83" i="3"/>
  <c r="F83" i="3"/>
  <c r="M81" i="3"/>
  <c r="L81" i="3"/>
  <c r="I81" i="3"/>
  <c r="G81" i="3"/>
  <c r="F81" i="3"/>
  <c r="M80" i="3"/>
  <c r="L80" i="3"/>
  <c r="G80" i="3"/>
  <c r="F80" i="3"/>
  <c r="M79" i="3"/>
  <c r="L79" i="3"/>
  <c r="I79" i="3"/>
  <c r="G79" i="3"/>
  <c r="F79" i="3"/>
  <c r="M78" i="3"/>
  <c r="L78" i="3"/>
  <c r="I78" i="3"/>
  <c r="G78" i="3"/>
  <c r="F78" i="3"/>
  <c r="M77" i="3"/>
  <c r="L77" i="3"/>
  <c r="I77" i="3"/>
  <c r="G77" i="3"/>
  <c r="F77" i="3"/>
  <c r="M76" i="3"/>
  <c r="L76" i="3"/>
  <c r="I76" i="3"/>
  <c r="G76" i="3"/>
  <c r="F76" i="3"/>
  <c r="M75" i="3"/>
  <c r="L75" i="3"/>
  <c r="I75" i="3"/>
  <c r="G75" i="3"/>
  <c r="F75" i="3"/>
  <c r="M73" i="3"/>
  <c r="L73" i="3"/>
  <c r="I73" i="3"/>
  <c r="G73" i="3"/>
  <c r="F73" i="3"/>
  <c r="M72" i="3"/>
  <c r="L72" i="3"/>
  <c r="I72" i="3"/>
  <c r="G72" i="3"/>
  <c r="F72" i="3"/>
  <c r="M71" i="3"/>
  <c r="L71" i="3"/>
  <c r="I71" i="3"/>
  <c r="G71" i="3"/>
  <c r="F71" i="3"/>
  <c r="M69" i="3"/>
  <c r="L69" i="3"/>
  <c r="I69" i="3"/>
  <c r="G69" i="3"/>
  <c r="F69" i="3"/>
  <c r="M67" i="3"/>
  <c r="L67" i="3"/>
  <c r="G67" i="3"/>
  <c r="F67" i="3"/>
  <c r="M66" i="3"/>
  <c r="L66" i="3"/>
  <c r="I66" i="3"/>
  <c r="G66" i="3"/>
  <c r="F66" i="3"/>
  <c r="M52" i="3"/>
  <c r="L52" i="3"/>
  <c r="I52" i="3"/>
  <c r="G52" i="3"/>
  <c r="F52" i="3"/>
  <c r="M51" i="3"/>
  <c r="L51" i="3"/>
  <c r="I51" i="3"/>
  <c r="G51" i="3"/>
  <c r="F51" i="3"/>
  <c r="M50" i="3"/>
  <c r="L50" i="3"/>
  <c r="I50" i="3"/>
  <c r="G50" i="3"/>
  <c r="F50" i="3"/>
  <c r="M49" i="3"/>
  <c r="L49" i="3"/>
  <c r="I49" i="3"/>
  <c r="G49" i="3"/>
  <c r="F49" i="3"/>
  <c r="M48" i="3"/>
  <c r="L48" i="3"/>
  <c r="I48" i="3"/>
  <c r="G48" i="3"/>
  <c r="F48" i="3"/>
  <c r="M46" i="3"/>
  <c r="L46" i="3"/>
  <c r="I46" i="3"/>
  <c r="G46" i="3"/>
  <c r="F46" i="3"/>
  <c r="M45" i="3"/>
  <c r="L45" i="3"/>
  <c r="I45" i="3"/>
  <c r="G45" i="3"/>
  <c r="F45" i="3"/>
  <c r="M43" i="3"/>
  <c r="L43" i="3"/>
  <c r="I43" i="3"/>
  <c r="G43" i="3"/>
  <c r="F43" i="3"/>
  <c r="M42" i="3"/>
  <c r="L42" i="3"/>
  <c r="I42" i="3"/>
  <c r="G42" i="3"/>
  <c r="F42" i="3"/>
  <c r="I41" i="3"/>
  <c r="M40" i="3"/>
  <c r="L40" i="3"/>
  <c r="I40" i="3"/>
  <c r="G40" i="3"/>
  <c r="F40" i="3"/>
  <c r="M39" i="3"/>
  <c r="L39" i="3"/>
  <c r="I39" i="3"/>
  <c r="G39" i="3"/>
  <c r="F39" i="3"/>
  <c r="M38" i="3"/>
  <c r="L38" i="3"/>
  <c r="I38" i="3"/>
  <c r="G38" i="3"/>
  <c r="F38" i="3"/>
  <c r="M36" i="3"/>
  <c r="L36" i="3"/>
  <c r="I36" i="3"/>
  <c r="G36" i="3"/>
  <c r="F36" i="3"/>
  <c r="M35" i="3"/>
  <c r="L35" i="3"/>
  <c r="I35" i="3"/>
  <c r="G35" i="3"/>
  <c r="F35" i="3"/>
  <c r="M34" i="3"/>
  <c r="L34" i="3"/>
  <c r="I34" i="3"/>
  <c r="G34" i="3"/>
  <c r="F34" i="3"/>
  <c r="M33" i="3"/>
  <c r="L33" i="3"/>
  <c r="I33" i="3"/>
  <c r="G33" i="3"/>
  <c r="F33" i="3"/>
  <c r="M31" i="3"/>
  <c r="L31" i="3"/>
  <c r="I31" i="3"/>
  <c r="G31" i="3"/>
  <c r="F31" i="3"/>
  <c r="M30" i="3"/>
  <c r="L30" i="3"/>
  <c r="I30" i="3"/>
  <c r="G30" i="3"/>
  <c r="F30" i="3"/>
  <c r="M29" i="3"/>
  <c r="L29" i="3"/>
  <c r="I29" i="3"/>
  <c r="G29" i="3"/>
  <c r="F29" i="3"/>
  <c r="M28" i="3"/>
  <c r="L28" i="3"/>
  <c r="I28" i="3"/>
  <c r="G28" i="3"/>
  <c r="F28" i="3"/>
  <c r="M27" i="3"/>
  <c r="L27" i="3"/>
  <c r="I27" i="3"/>
  <c r="G27" i="3"/>
  <c r="F27" i="3"/>
  <c r="M23" i="3"/>
  <c r="L23" i="3"/>
  <c r="F23" i="3"/>
  <c r="I43" i="5" l="1"/>
  <c r="L48" i="4"/>
  <c r="L47" i="4" s="1"/>
  <c r="M43" i="5"/>
  <c r="M47" i="5"/>
  <c r="M41" i="4"/>
  <c r="M28" i="4" s="1"/>
  <c r="I47" i="5"/>
  <c r="L22" i="4"/>
  <c r="L17" i="4" s="1"/>
  <c r="I60" i="5"/>
  <c r="L64" i="4"/>
  <c r="F47" i="5"/>
  <c r="L60" i="5"/>
  <c r="F48" i="4"/>
  <c r="F47" i="4" s="1"/>
  <c r="M64" i="4"/>
  <c r="I41" i="4"/>
  <c r="I28" i="4" s="1"/>
  <c r="L47" i="5"/>
  <c r="L51" i="5"/>
  <c r="M60" i="5"/>
  <c r="K80" i="10"/>
  <c r="K74" i="10" s="1"/>
  <c r="K70" i="10" s="1"/>
  <c r="M22" i="4"/>
  <c r="M17" i="4" s="1"/>
  <c r="K120" i="10"/>
  <c r="M48" i="4"/>
  <c r="M47" i="4" s="1"/>
  <c r="I55" i="5"/>
  <c r="M55" i="5"/>
  <c r="I64" i="4"/>
  <c r="I48" i="4"/>
  <c r="I47" i="4" s="1"/>
  <c r="M51" i="5"/>
  <c r="L55" i="5"/>
  <c r="L41" i="4"/>
  <c r="L28" i="4" s="1"/>
  <c r="F43" i="5"/>
  <c r="I22" i="4"/>
  <c r="I17" i="4" s="1"/>
  <c r="I51" i="5"/>
  <c r="L43" i="5"/>
  <c r="J80" i="6"/>
  <c r="M80" i="6" s="1"/>
  <c r="J151" i="6"/>
  <c r="J438" i="6"/>
  <c r="M438" i="6" s="1"/>
  <c r="J459" i="6"/>
  <c r="M459" i="6" s="1"/>
  <c r="J28" i="7"/>
  <c r="J32" i="7"/>
  <c r="M32" i="7" s="1"/>
  <c r="J47" i="7"/>
  <c r="M47" i="7" s="1"/>
  <c r="F116" i="3"/>
  <c r="F111" i="3" s="1"/>
  <c r="M116" i="3"/>
  <c r="M111" i="3" s="1"/>
  <c r="H218" i="7"/>
  <c r="H217" i="7" s="1"/>
  <c r="L217" i="7" s="1"/>
  <c r="K109" i="9"/>
  <c r="K31" i="10"/>
  <c r="K38" i="10"/>
  <c r="K89" i="10"/>
  <c r="K85" i="10" s="1"/>
  <c r="K133" i="10"/>
  <c r="J16" i="6"/>
  <c r="M16" i="6" s="1"/>
  <c r="J80" i="7"/>
  <c r="M80" i="7" s="1"/>
  <c r="J96" i="7"/>
  <c r="M96" i="7" s="1"/>
  <c r="J102" i="7"/>
  <c r="M102" i="7" s="1"/>
  <c r="K95" i="9"/>
  <c r="K93" i="9" s="1"/>
  <c r="K148" i="9"/>
  <c r="H455" i="7"/>
  <c r="L455" i="7" s="1"/>
  <c r="H459" i="7"/>
  <c r="L459" i="7" s="1"/>
  <c r="J462" i="7"/>
  <c r="M462" i="7" s="1"/>
  <c r="K126" i="9"/>
  <c r="K136" i="10"/>
  <c r="I47" i="3"/>
  <c r="L74" i="3"/>
  <c r="L116" i="3"/>
  <c r="L111" i="3" s="1"/>
  <c r="O46" i="4"/>
  <c r="P46" i="4" s="1"/>
  <c r="J265" i="7"/>
  <c r="M265" i="7" s="1"/>
  <c r="J271" i="7"/>
  <c r="M271" i="7" s="1"/>
  <c r="K75" i="9"/>
  <c r="K90" i="9"/>
  <c r="K144" i="9"/>
  <c r="K93" i="10"/>
  <c r="F47" i="3"/>
  <c r="M47" i="3"/>
  <c r="K34" i="10"/>
  <c r="L34" i="10" s="1"/>
  <c r="K41" i="10"/>
  <c r="L44" i="3"/>
  <c r="I74" i="3"/>
  <c r="H191" i="6"/>
  <c r="L191" i="6" s="1"/>
  <c r="H218" i="6"/>
  <c r="L218" i="6" s="1"/>
  <c r="H222" i="6"/>
  <c r="L222" i="6" s="1"/>
  <c r="H445" i="6"/>
  <c r="L445" i="6" s="1"/>
  <c r="J70" i="7"/>
  <c r="H90" i="7"/>
  <c r="L90" i="7" s="1"/>
  <c r="H112" i="7"/>
  <c r="L112" i="7" s="1"/>
  <c r="J138" i="7"/>
  <c r="M138" i="7" s="1"/>
  <c r="J151" i="7"/>
  <c r="M151" i="7" s="1"/>
  <c r="J154" i="7"/>
  <c r="M154" i="7" s="1"/>
  <c r="K151" i="9"/>
  <c r="H53" i="6"/>
  <c r="L53" i="6" s="1"/>
  <c r="H77" i="6"/>
  <c r="L77" i="6" s="1"/>
  <c r="J90" i="6"/>
  <c r="J112" i="6"/>
  <c r="J261" i="6"/>
  <c r="M261" i="6" s="1"/>
  <c r="J393" i="6"/>
  <c r="M393" i="6" s="1"/>
  <c r="J405" i="6"/>
  <c r="M405" i="6" s="1"/>
  <c r="O119" i="3"/>
  <c r="P119" i="3" s="1"/>
  <c r="O42" i="4"/>
  <c r="P42" i="4" s="1"/>
  <c r="O43" i="4"/>
  <c r="P43" i="4" s="1"/>
  <c r="O44" i="4"/>
  <c r="P44" i="4" s="1"/>
  <c r="O45" i="4"/>
  <c r="P45" i="4" s="1"/>
  <c r="J102" i="6"/>
  <c r="J101" i="6" s="1"/>
  <c r="H138" i="6"/>
  <c r="L138" i="6" s="1"/>
  <c r="H148" i="6"/>
  <c r="J176" i="6"/>
  <c r="M176" i="6" s="1"/>
  <c r="J191" i="6"/>
  <c r="M191" i="6" s="1"/>
  <c r="H255" i="6"/>
  <c r="L255" i="6" s="1"/>
  <c r="J286" i="6"/>
  <c r="M286" i="6" s="1"/>
  <c r="J292" i="6"/>
  <c r="M292" i="6" s="1"/>
  <c r="H307" i="6"/>
  <c r="L307" i="6" s="1"/>
  <c r="H313" i="6"/>
  <c r="L313" i="6" s="1"/>
  <c r="H340" i="6"/>
  <c r="L340" i="6" s="1"/>
  <c r="H348" i="6"/>
  <c r="L348" i="6" s="1"/>
  <c r="H352" i="6"/>
  <c r="L352" i="6" s="1"/>
  <c r="H374" i="6"/>
  <c r="L374" i="6" s="1"/>
  <c r="H393" i="6"/>
  <c r="L393" i="6" s="1"/>
  <c r="H397" i="6"/>
  <c r="L397" i="6" s="1"/>
  <c r="H409" i="6"/>
  <c r="L409" i="6" s="1"/>
  <c r="H431" i="6"/>
  <c r="L431" i="6" s="1"/>
  <c r="J382" i="7"/>
  <c r="M382" i="7" s="1"/>
  <c r="J405" i="7"/>
  <c r="M405" i="7" s="1"/>
  <c r="H90" i="6"/>
  <c r="H106" i="6"/>
  <c r="H109" i="6"/>
  <c r="L109" i="6" s="1"/>
  <c r="J132" i="6"/>
  <c r="M132" i="6" s="1"/>
  <c r="H154" i="6"/>
  <c r="J307" i="6"/>
  <c r="M307" i="6" s="1"/>
  <c r="J197" i="7"/>
  <c r="M197" i="7" s="1"/>
  <c r="J206" i="7"/>
  <c r="M206" i="7" s="1"/>
  <c r="J222" i="7"/>
  <c r="M222" i="7" s="1"/>
  <c r="J225" i="7"/>
  <c r="M225" i="7" s="1"/>
  <c r="J228" i="7"/>
  <c r="M228" i="7" s="1"/>
  <c r="H286" i="7"/>
  <c r="L286" i="7" s="1"/>
  <c r="H292" i="7"/>
  <c r="L292" i="7" s="1"/>
  <c r="H340" i="7"/>
  <c r="L340" i="7" s="1"/>
  <c r="H352" i="7"/>
  <c r="L352" i="7" s="1"/>
  <c r="H374" i="7"/>
  <c r="L374" i="7" s="1"/>
  <c r="H397" i="7"/>
  <c r="L397" i="7" s="1"/>
  <c r="J409" i="7"/>
  <c r="M409" i="7" s="1"/>
  <c r="J416" i="7"/>
  <c r="M416" i="7" s="1"/>
  <c r="G37" i="3"/>
  <c r="H96" i="6"/>
  <c r="J106" i="6"/>
  <c r="J170" i="6"/>
  <c r="J222" i="6"/>
  <c r="M222" i="6" s="1"/>
  <c r="H271" i="6"/>
  <c r="L271" i="6" s="1"/>
  <c r="H280" i="6"/>
  <c r="L280" i="6" s="1"/>
  <c r="J348" i="6"/>
  <c r="M348" i="6" s="1"/>
  <c r="J374" i="6"/>
  <c r="M374" i="6" s="1"/>
  <c r="J386" i="6"/>
  <c r="M386" i="6" s="1"/>
  <c r="J409" i="6"/>
  <c r="M409" i="6" s="1"/>
  <c r="J431" i="6"/>
  <c r="M431" i="6" s="1"/>
  <c r="H438" i="6"/>
  <c r="L438" i="6" s="1"/>
  <c r="H441" i="6"/>
  <c r="L441" i="6" s="1"/>
  <c r="H16" i="7"/>
  <c r="L16" i="7" s="1"/>
  <c r="H144" i="7"/>
  <c r="L144" i="7" s="1"/>
  <c r="H148" i="7"/>
  <c r="L148" i="7" s="1"/>
  <c r="H164" i="7"/>
  <c r="L164" i="7" s="1"/>
  <c r="H170" i="7"/>
  <c r="L170" i="7" s="1"/>
  <c r="H191" i="7"/>
  <c r="L191" i="7" s="1"/>
  <c r="H336" i="7"/>
  <c r="L336" i="7" s="1"/>
  <c r="F44" i="3"/>
  <c r="M44" i="3"/>
  <c r="M74" i="3"/>
  <c r="G116" i="3"/>
  <c r="G111" i="3" s="1"/>
  <c r="J96" i="6"/>
  <c r="J144" i="6"/>
  <c r="J143" i="6" s="1"/>
  <c r="H164" i="6"/>
  <c r="J194" i="6"/>
  <c r="M194" i="6" s="1"/>
  <c r="J268" i="6"/>
  <c r="M268" i="6" s="1"/>
  <c r="J325" i="6"/>
  <c r="M325" i="6" s="1"/>
  <c r="J336" i="6"/>
  <c r="M336" i="6" s="1"/>
  <c r="J38" i="7"/>
  <c r="M38" i="7" s="1"/>
  <c r="H47" i="7"/>
  <c r="L47" i="7" s="1"/>
  <c r="H53" i="7"/>
  <c r="L53" i="7" s="1"/>
  <c r="J191" i="7"/>
  <c r="M191" i="7" s="1"/>
  <c r="J325" i="7"/>
  <c r="M325" i="7" s="1"/>
  <c r="J336" i="7"/>
  <c r="M336" i="7" s="1"/>
  <c r="H409" i="7"/>
  <c r="L409" i="7" s="1"/>
  <c r="H441" i="7"/>
  <c r="L441" i="7" s="1"/>
  <c r="J445" i="7"/>
  <c r="M445" i="7" s="1"/>
  <c r="K103" i="9"/>
  <c r="K98" i="9" s="1"/>
  <c r="K17" i="11"/>
  <c r="L17" i="11" s="1"/>
  <c r="H448" i="7"/>
  <c r="L448" i="7" s="1"/>
  <c r="J452" i="7"/>
  <c r="M452" i="7" s="1"/>
  <c r="K71" i="9"/>
  <c r="O27" i="3"/>
  <c r="O31" i="3"/>
  <c r="F32" i="3"/>
  <c r="M32" i="3"/>
  <c r="O36" i="3"/>
  <c r="L37" i="3"/>
  <c r="O95" i="3"/>
  <c r="I116" i="3"/>
  <c r="I111" i="3" s="1"/>
  <c r="O65" i="4"/>
  <c r="P65" i="4" s="1"/>
  <c r="O66" i="4"/>
  <c r="P66" i="4" s="1"/>
  <c r="O67" i="4"/>
  <c r="P67" i="4" s="1"/>
  <c r="O68" i="4"/>
  <c r="P68" i="4" s="1"/>
  <c r="O69" i="4"/>
  <c r="P69" i="4" s="1"/>
  <c r="O70" i="4"/>
  <c r="P70" i="4" s="1"/>
  <c r="O71" i="4"/>
  <c r="P71" i="4" s="1"/>
  <c r="O72" i="4"/>
  <c r="P72" i="4" s="1"/>
  <c r="O73" i="4"/>
  <c r="P73" i="4" s="1"/>
  <c r="O74" i="4"/>
  <c r="P74" i="4" s="1"/>
  <c r="O75" i="4"/>
  <c r="P75" i="4" s="1"/>
  <c r="O76" i="4"/>
  <c r="P76" i="4" s="1"/>
  <c r="O77" i="4"/>
  <c r="P77" i="4" s="1"/>
  <c r="H132" i="7"/>
  <c r="L132" i="7" s="1"/>
  <c r="J170" i="7"/>
  <c r="M170" i="7" s="1"/>
  <c r="H212" i="7"/>
  <c r="L212" i="7" s="1"/>
  <c r="H228" i="7"/>
  <c r="L228" i="7" s="1"/>
  <c r="H238" i="7"/>
  <c r="L238" i="7" s="1"/>
  <c r="J255" i="7"/>
  <c r="M255" i="7" s="1"/>
  <c r="J329" i="7"/>
  <c r="M329" i="7" s="1"/>
  <c r="J370" i="7"/>
  <c r="M370" i="7" s="1"/>
  <c r="J374" i="7"/>
  <c r="M374" i="7" s="1"/>
  <c r="J393" i="7"/>
  <c r="M393" i="7" s="1"/>
  <c r="H438" i="7"/>
  <c r="L438" i="7" s="1"/>
  <c r="J441" i="7"/>
  <c r="M441" i="7" s="1"/>
  <c r="J459" i="7"/>
  <c r="M459" i="7" s="1"/>
  <c r="K51" i="9"/>
  <c r="K24" i="9"/>
  <c r="K23" i="9" s="1"/>
  <c r="K22" i="9" s="1"/>
  <c r="O51" i="3"/>
  <c r="O76" i="3"/>
  <c r="O80" i="3"/>
  <c r="H16" i="6"/>
  <c r="L16" i="6" s="1"/>
  <c r="H22" i="6"/>
  <c r="L22" i="6" s="1"/>
  <c r="J35" i="6"/>
  <c r="M35" i="6" s="1"/>
  <c r="J38" i="6"/>
  <c r="M38" i="6" s="1"/>
  <c r="J53" i="6"/>
  <c r="M53" i="6" s="1"/>
  <c r="J74" i="6"/>
  <c r="M74" i="6" s="1"/>
  <c r="J77" i="6"/>
  <c r="M77" i="6" s="1"/>
  <c r="H80" i="6"/>
  <c r="L80" i="6" s="1"/>
  <c r="J109" i="6"/>
  <c r="H112" i="6"/>
  <c r="J138" i="6"/>
  <c r="M138" i="6" s="1"/>
  <c r="J148" i="6"/>
  <c r="H151" i="6"/>
  <c r="H206" i="6"/>
  <c r="H212" i="6"/>
  <c r="L212" i="6" s="1"/>
  <c r="J228" i="6"/>
  <c r="M228" i="6" s="1"/>
  <c r="H265" i="6"/>
  <c r="L265" i="6" s="1"/>
  <c r="J280" i="6"/>
  <c r="M280" i="6" s="1"/>
  <c r="H286" i="6"/>
  <c r="L286" i="6" s="1"/>
  <c r="J313" i="6"/>
  <c r="M313" i="6" s="1"/>
  <c r="J329" i="6"/>
  <c r="M329" i="6" s="1"/>
  <c r="H336" i="6"/>
  <c r="H386" i="6"/>
  <c r="L386" i="6" s="1"/>
  <c r="H405" i="6"/>
  <c r="L405" i="6" s="1"/>
  <c r="H448" i="6"/>
  <c r="L448" i="6" s="1"/>
  <c r="H452" i="6"/>
  <c r="L452" i="6" s="1"/>
  <c r="H455" i="6"/>
  <c r="L455" i="6" s="1"/>
  <c r="H22" i="7"/>
  <c r="L22" i="7" s="1"/>
  <c r="H102" i="7"/>
  <c r="H101" i="7" s="1"/>
  <c r="L101" i="7" s="1"/>
  <c r="J106" i="7"/>
  <c r="M106" i="7" s="1"/>
  <c r="K78" i="9"/>
  <c r="K27" i="10"/>
  <c r="L27" i="10" s="1"/>
  <c r="F26" i="3"/>
  <c r="I37" i="3"/>
  <c r="O39" i="3"/>
  <c r="F70" i="3"/>
  <c r="M70" i="3"/>
  <c r="I70" i="3"/>
  <c r="F82" i="3"/>
  <c r="M82" i="3"/>
  <c r="O86" i="3"/>
  <c r="O90" i="3"/>
  <c r="O94" i="3"/>
  <c r="O115" i="3"/>
  <c r="P115" i="3" s="1"/>
  <c r="J32" i="6"/>
  <c r="M32" i="6" s="1"/>
  <c r="H70" i="6"/>
  <c r="L70" i="6" s="1"/>
  <c r="H144" i="6"/>
  <c r="H143" i="6" s="1"/>
  <c r="H170" i="6"/>
  <c r="H176" i="6"/>
  <c r="J206" i="6"/>
  <c r="M206" i="6" s="1"/>
  <c r="J225" i="6"/>
  <c r="M225" i="6" s="1"/>
  <c r="J265" i="6"/>
  <c r="M265" i="6" s="1"/>
  <c r="H268" i="6"/>
  <c r="L268" i="6" s="1"/>
  <c r="J310" i="6"/>
  <c r="M310" i="6" s="1"/>
  <c r="H329" i="6"/>
  <c r="L329" i="6" s="1"/>
  <c r="J370" i="6"/>
  <c r="M370" i="6" s="1"/>
  <c r="J382" i="6"/>
  <c r="M382" i="6" s="1"/>
  <c r="J416" i="6"/>
  <c r="M416" i="6" s="1"/>
  <c r="J448" i="6"/>
  <c r="M448" i="6" s="1"/>
  <c r="J452" i="6"/>
  <c r="M452" i="6" s="1"/>
  <c r="J455" i="6"/>
  <c r="M455" i="6" s="1"/>
  <c r="H459" i="6"/>
  <c r="L459" i="6" s="1"/>
  <c r="J462" i="6"/>
  <c r="M462" i="6" s="1"/>
  <c r="J22" i="7"/>
  <c r="M22" i="7" s="1"/>
  <c r="H32" i="7"/>
  <c r="L32" i="7" s="1"/>
  <c r="J35" i="7"/>
  <c r="M35" i="7" s="1"/>
  <c r="H70" i="7"/>
  <c r="H74" i="7"/>
  <c r="L74" i="7" s="1"/>
  <c r="J77" i="7"/>
  <c r="M77" i="7" s="1"/>
  <c r="H109" i="7"/>
  <c r="L109" i="7" s="1"/>
  <c r="J112" i="7"/>
  <c r="M112" i="7" s="1"/>
  <c r="J132" i="7"/>
  <c r="M132" i="7" s="1"/>
  <c r="H176" i="7"/>
  <c r="H175" i="7" s="1"/>
  <c r="L175" i="7" s="1"/>
  <c r="J292" i="7"/>
  <c r="M292" i="7" s="1"/>
  <c r="H313" i="7"/>
  <c r="L313" i="7" s="1"/>
  <c r="J348" i="7"/>
  <c r="M348" i="7" s="1"/>
  <c r="J352" i="7"/>
  <c r="M352" i="7" s="1"/>
  <c r="H370" i="7"/>
  <c r="L370" i="7" s="1"/>
  <c r="H416" i="7"/>
  <c r="L416" i="7" s="1"/>
  <c r="J431" i="7"/>
  <c r="M431" i="7" s="1"/>
  <c r="H452" i="7"/>
  <c r="L452" i="7" s="1"/>
  <c r="K19" i="10"/>
  <c r="M26" i="3"/>
  <c r="O30" i="3"/>
  <c r="L32" i="3"/>
  <c r="O42" i="3"/>
  <c r="G41" i="3"/>
  <c r="L26" i="3"/>
  <c r="O33" i="3"/>
  <c r="O40" i="3"/>
  <c r="O43" i="3"/>
  <c r="O45" i="3"/>
  <c r="O48" i="3"/>
  <c r="O52" i="3"/>
  <c r="O71" i="3"/>
  <c r="O77" i="3"/>
  <c r="O81" i="3"/>
  <c r="O83" i="3"/>
  <c r="O87" i="3"/>
  <c r="O91" i="3"/>
  <c r="O96" i="3"/>
  <c r="O120" i="3"/>
  <c r="P120" i="3" s="1"/>
  <c r="O45" i="5"/>
  <c r="P45" i="5" s="1"/>
  <c r="O46" i="5"/>
  <c r="P46" i="5" s="1"/>
  <c r="O52" i="5"/>
  <c r="P52" i="5" s="1"/>
  <c r="O53" i="5"/>
  <c r="P53" i="5" s="1"/>
  <c r="O54" i="5"/>
  <c r="P54" i="5" s="1"/>
  <c r="O61" i="5"/>
  <c r="P61" i="5" s="1"/>
  <c r="O62" i="5"/>
  <c r="P62" i="5" s="1"/>
  <c r="O63" i="5"/>
  <c r="P63" i="5" s="1"/>
  <c r="O64" i="5"/>
  <c r="P64" i="5" s="1"/>
  <c r="O66" i="5"/>
  <c r="P66" i="5" s="1"/>
  <c r="O67" i="5"/>
  <c r="P67" i="5" s="1"/>
  <c r="O68" i="5"/>
  <c r="P68" i="5" s="1"/>
  <c r="O70" i="5"/>
  <c r="P70" i="5" s="1"/>
  <c r="O71" i="5"/>
  <c r="P71" i="5" s="1"/>
  <c r="O72" i="5"/>
  <c r="P72" i="5" s="1"/>
  <c r="O73" i="5"/>
  <c r="P73" i="5" s="1"/>
  <c r="O74" i="5"/>
  <c r="P74" i="5" s="1"/>
  <c r="O76" i="5"/>
  <c r="P76" i="5" s="1"/>
  <c r="I26" i="3"/>
  <c r="O28" i="3"/>
  <c r="I32" i="3"/>
  <c r="O34" i="3"/>
  <c r="F37" i="3"/>
  <c r="M37" i="3"/>
  <c r="L41" i="3"/>
  <c r="I44" i="3"/>
  <c r="O46" i="3"/>
  <c r="G47" i="3"/>
  <c r="O49" i="3"/>
  <c r="O66" i="3"/>
  <c r="O69" i="3"/>
  <c r="G70" i="3"/>
  <c r="O72" i="3"/>
  <c r="F74" i="3"/>
  <c r="O78" i="3"/>
  <c r="G82" i="3"/>
  <c r="I82" i="3"/>
  <c r="O84" i="3"/>
  <c r="O88" i="3"/>
  <c r="O92" i="3"/>
  <c r="O97" i="3"/>
  <c r="O113" i="3"/>
  <c r="P113" i="3" s="1"/>
  <c r="O117" i="3"/>
  <c r="O121" i="3"/>
  <c r="P121" i="3" s="1"/>
  <c r="O19" i="4"/>
  <c r="P19" i="4" s="1"/>
  <c r="O20" i="4"/>
  <c r="P20" i="4" s="1"/>
  <c r="O21" i="4"/>
  <c r="P21" i="4" s="1"/>
  <c r="O49" i="4"/>
  <c r="P49" i="4" s="1"/>
  <c r="O50" i="4"/>
  <c r="P50" i="4" s="1"/>
  <c r="O51" i="4"/>
  <c r="P51" i="4" s="1"/>
  <c r="J22" i="6"/>
  <c r="M22" i="6" s="1"/>
  <c r="H28" i="6"/>
  <c r="H27" i="6" s="1"/>
  <c r="L27" i="6" s="1"/>
  <c r="H38" i="6"/>
  <c r="L38" i="6" s="1"/>
  <c r="O29" i="3"/>
  <c r="O35" i="3"/>
  <c r="O38" i="3"/>
  <c r="F41" i="3"/>
  <c r="M41" i="3"/>
  <c r="L47" i="3"/>
  <c r="O50" i="3"/>
  <c r="O67" i="3"/>
  <c r="L70" i="3"/>
  <c r="O73" i="3"/>
  <c r="G74" i="3"/>
  <c r="O75" i="3"/>
  <c r="O79" i="3"/>
  <c r="L82" i="3"/>
  <c r="O85" i="3"/>
  <c r="O89" i="3"/>
  <c r="O93" i="3"/>
  <c r="O98" i="3"/>
  <c r="O114" i="3"/>
  <c r="P114" i="3" s="1"/>
  <c r="O118" i="3"/>
  <c r="P118" i="3" s="1"/>
  <c r="O122" i="3"/>
  <c r="P122" i="3" s="1"/>
  <c r="O23" i="4"/>
  <c r="P23" i="4" s="1"/>
  <c r="O24" i="4"/>
  <c r="P24" i="4" s="1"/>
  <c r="O25" i="4"/>
  <c r="P25" i="4" s="1"/>
  <c r="O26" i="4"/>
  <c r="P26" i="4" s="1"/>
  <c r="O27" i="4"/>
  <c r="P27" i="4" s="1"/>
  <c r="O30" i="4"/>
  <c r="P30" i="4" s="1"/>
  <c r="O31" i="4"/>
  <c r="P31" i="4" s="1"/>
  <c r="O32" i="4"/>
  <c r="P32" i="4" s="1"/>
  <c r="O33" i="4"/>
  <c r="P33" i="4" s="1"/>
  <c r="O34" i="4"/>
  <c r="P34" i="4" s="1"/>
  <c r="O35" i="4"/>
  <c r="P35" i="4" s="1"/>
  <c r="O36" i="4"/>
  <c r="P36" i="4" s="1"/>
  <c r="O37" i="4"/>
  <c r="P37" i="4" s="1"/>
  <c r="O38" i="4"/>
  <c r="P38" i="4" s="1"/>
  <c r="O39" i="4"/>
  <c r="P39" i="4" s="1"/>
  <c r="O40" i="4"/>
  <c r="P40" i="4" s="1"/>
  <c r="O16" i="5"/>
  <c r="P16" i="5" s="1"/>
  <c r="O17" i="5"/>
  <c r="P17" i="5" s="1"/>
  <c r="O18" i="5"/>
  <c r="P18" i="5" s="1"/>
  <c r="O19" i="5"/>
  <c r="P19" i="5" s="1"/>
  <c r="O21" i="5"/>
  <c r="P21" i="5" s="1"/>
  <c r="O22" i="5"/>
  <c r="P22" i="5" s="1"/>
  <c r="O23" i="5"/>
  <c r="P23" i="5" s="1"/>
  <c r="O24" i="5"/>
  <c r="P24" i="5" s="1"/>
  <c r="O26" i="5"/>
  <c r="P26" i="5" s="1"/>
  <c r="O27" i="5"/>
  <c r="P27" i="5" s="1"/>
  <c r="O29" i="5"/>
  <c r="P29" i="5" s="1"/>
  <c r="O30" i="5"/>
  <c r="P30" i="5" s="1"/>
  <c r="O31" i="5"/>
  <c r="P31" i="5" s="1"/>
  <c r="O32" i="5"/>
  <c r="P32" i="5" s="1"/>
  <c r="O33" i="5"/>
  <c r="P33" i="5" s="1"/>
  <c r="O36" i="5"/>
  <c r="P36" i="5" s="1"/>
  <c r="O37" i="5"/>
  <c r="P37" i="5" s="1"/>
  <c r="O38" i="5"/>
  <c r="P38" i="5" s="1"/>
  <c r="O39" i="5"/>
  <c r="P39" i="5" s="1"/>
  <c r="O40" i="5"/>
  <c r="P40" i="5" s="1"/>
  <c r="O41" i="5"/>
  <c r="P41" i="5" s="1"/>
  <c r="O42" i="5"/>
  <c r="P42" i="5" s="1"/>
  <c r="O48" i="5"/>
  <c r="P48" i="5" s="1"/>
  <c r="O49" i="5"/>
  <c r="P49" i="5" s="1"/>
  <c r="O50" i="5"/>
  <c r="P50" i="5" s="1"/>
  <c r="F51" i="5"/>
  <c r="O56" i="5"/>
  <c r="P56" i="5" s="1"/>
  <c r="O57" i="5"/>
  <c r="P57" i="5" s="1"/>
  <c r="O58" i="5"/>
  <c r="P58" i="5" s="1"/>
  <c r="O59" i="5"/>
  <c r="P59" i="5" s="1"/>
  <c r="F60" i="5"/>
  <c r="J28" i="6"/>
  <c r="M28" i="6" s="1"/>
  <c r="H32" i="6"/>
  <c r="L32" i="6" s="1"/>
  <c r="H280" i="7"/>
  <c r="L280" i="7" s="1"/>
  <c r="H296" i="7"/>
  <c r="L296" i="7" s="1"/>
  <c r="H299" i="7"/>
  <c r="L299" i="7" s="1"/>
  <c r="J340" i="7"/>
  <c r="M340" i="7" s="1"/>
  <c r="H348" i="7"/>
  <c r="K42" i="9"/>
  <c r="K13" i="10"/>
  <c r="K12" i="10" s="1"/>
  <c r="K115" i="10"/>
  <c r="H47" i="6"/>
  <c r="L47" i="6" s="1"/>
  <c r="H102" i="6"/>
  <c r="H101" i="6" s="1"/>
  <c r="J164" i="6"/>
  <c r="H194" i="6"/>
  <c r="L194" i="6" s="1"/>
  <c r="H197" i="6"/>
  <c r="L197" i="6" s="1"/>
  <c r="J212" i="6"/>
  <c r="M212" i="6" s="1"/>
  <c r="H229" i="6"/>
  <c r="H228" i="6" s="1"/>
  <c r="L228" i="6" s="1"/>
  <c r="J249" i="6"/>
  <c r="M249" i="6" s="1"/>
  <c r="H292" i="6"/>
  <c r="L292" i="6" s="1"/>
  <c r="H310" i="6"/>
  <c r="L310" i="6" s="1"/>
  <c r="H325" i="6"/>
  <c r="L325" i="6" s="1"/>
  <c r="J352" i="6"/>
  <c r="M352" i="6" s="1"/>
  <c r="H382" i="6"/>
  <c r="J397" i="6"/>
  <c r="M397" i="6" s="1"/>
  <c r="K111" i="10"/>
  <c r="J47" i="6"/>
  <c r="M47" i="6" s="1"/>
  <c r="J70" i="6"/>
  <c r="H74" i="6"/>
  <c r="L74" i="6" s="1"/>
  <c r="H132" i="6"/>
  <c r="L132" i="6" s="1"/>
  <c r="J154" i="6"/>
  <c r="J197" i="6"/>
  <c r="M197" i="6" s="1"/>
  <c r="J218" i="6"/>
  <c r="J217" i="6" s="1"/>
  <c r="H225" i="6"/>
  <c r="L225" i="6" s="1"/>
  <c r="H249" i="6"/>
  <c r="J255" i="6"/>
  <c r="M255" i="6" s="1"/>
  <c r="H260" i="6"/>
  <c r="L260" i="6" s="1"/>
  <c r="J271" i="6"/>
  <c r="M271" i="6" s="1"/>
  <c r="J340" i="6"/>
  <c r="H370" i="6"/>
  <c r="L370" i="6" s="1"/>
  <c r="J441" i="6"/>
  <c r="M441" i="6" s="1"/>
  <c r="H462" i="6"/>
  <c r="L462" i="6" s="1"/>
  <c r="J53" i="7"/>
  <c r="M53" i="7" s="1"/>
  <c r="J74" i="7"/>
  <c r="M74" i="7" s="1"/>
  <c r="H96" i="7"/>
  <c r="L96" i="7" s="1"/>
  <c r="H106" i="7"/>
  <c r="L106" i="7" s="1"/>
  <c r="H138" i="7"/>
  <c r="L138" i="7" s="1"/>
  <c r="H151" i="7"/>
  <c r="L151" i="7" s="1"/>
  <c r="H154" i="7"/>
  <c r="L154" i="7" s="1"/>
  <c r="J194" i="7"/>
  <c r="M194" i="7" s="1"/>
  <c r="J212" i="7"/>
  <c r="M212" i="7" s="1"/>
  <c r="J238" i="7"/>
  <c r="M238" i="7" s="1"/>
  <c r="H255" i="7"/>
  <c r="L255" i="7" s="1"/>
  <c r="H261" i="7"/>
  <c r="H382" i="7"/>
  <c r="L382" i="7" s="1"/>
  <c r="J386" i="7"/>
  <c r="M386" i="7" s="1"/>
  <c r="H393" i="7"/>
  <c r="L393" i="7" s="1"/>
  <c r="H431" i="7"/>
  <c r="L431" i="7" s="1"/>
  <c r="H445" i="7"/>
  <c r="L445" i="7" s="1"/>
  <c r="J455" i="7"/>
  <c r="M455" i="7" s="1"/>
  <c r="H462" i="7"/>
  <c r="L462" i="7" s="1"/>
  <c r="K122" i="9"/>
  <c r="H416" i="6"/>
  <c r="J445" i="6"/>
  <c r="J16" i="7"/>
  <c r="H28" i="7"/>
  <c r="H38" i="7"/>
  <c r="L38" i="7" s="1"/>
  <c r="H80" i="7"/>
  <c r="L80" i="7" s="1"/>
  <c r="J90" i="7"/>
  <c r="J109" i="7"/>
  <c r="M109" i="7" s="1"/>
  <c r="J144" i="7"/>
  <c r="J148" i="7"/>
  <c r="M148" i="7" s="1"/>
  <c r="J164" i="7"/>
  <c r="M164" i="7" s="1"/>
  <c r="J176" i="7"/>
  <c r="J218" i="7"/>
  <c r="H225" i="7"/>
  <c r="L225" i="7" s="1"/>
  <c r="J261" i="7"/>
  <c r="H265" i="7"/>
  <c r="L265" i="7" s="1"/>
  <c r="H268" i="7"/>
  <c r="L268" i="7" s="1"/>
  <c r="H271" i="7"/>
  <c r="L271" i="7" s="1"/>
  <c r="J280" i="7"/>
  <c r="M280" i="7" s="1"/>
  <c r="J296" i="7"/>
  <c r="M296" i="7" s="1"/>
  <c r="J299" i="7"/>
  <c r="M299" i="7" s="1"/>
  <c r="J313" i="7"/>
  <c r="M313" i="7" s="1"/>
  <c r="H325" i="7"/>
  <c r="L325" i="7" s="1"/>
  <c r="H329" i="7"/>
  <c r="L329" i="7" s="1"/>
  <c r="H386" i="7"/>
  <c r="L386" i="7" s="1"/>
  <c r="J397" i="7"/>
  <c r="M397" i="7" s="1"/>
  <c r="H405" i="7"/>
  <c r="L405" i="7" s="1"/>
  <c r="J438" i="7"/>
  <c r="M438" i="7" s="1"/>
  <c r="J448" i="7"/>
  <c r="M448" i="7" s="1"/>
  <c r="G26" i="3"/>
  <c r="G32" i="3"/>
  <c r="G44" i="3"/>
  <c r="O23" i="3"/>
  <c r="O112" i="3"/>
  <c r="P112" i="3" s="1"/>
  <c r="O18" i="4"/>
  <c r="P18" i="4" s="1"/>
  <c r="F22" i="4"/>
  <c r="O29" i="4"/>
  <c r="P29" i="4" s="1"/>
  <c r="F41" i="4"/>
  <c r="F64" i="4"/>
  <c r="O44" i="5"/>
  <c r="P44" i="5" s="1"/>
  <c r="F55" i="5"/>
  <c r="O77" i="5"/>
  <c r="P77" i="5" s="1"/>
  <c r="O75" i="5"/>
  <c r="P75" i="5" s="1"/>
  <c r="H206" i="7"/>
  <c r="H222" i="7"/>
  <c r="L222" i="7" s="1"/>
  <c r="J268" i="7"/>
  <c r="M268" i="7" s="1"/>
  <c r="J286" i="7"/>
  <c r="M286" i="7" s="1"/>
  <c r="K62" i="10"/>
  <c r="K60" i="10" s="1"/>
  <c r="K131" i="9"/>
  <c r="K97" i="10"/>
  <c r="K18" i="11"/>
  <c r="L18" i="11" s="1"/>
  <c r="O47" i="5" l="1"/>
  <c r="P47" i="5" s="1"/>
  <c r="O60" i="5"/>
  <c r="P60" i="5" s="1"/>
  <c r="L206" i="6"/>
  <c r="O41" i="4"/>
  <c r="Q41" i="4" s="1"/>
  <c r="O64" i="4"/>
  <c r="P64" i="4" s="1"/>
  <c r="J334" i="6"/>
  <c r="M334" i="6" s="1"/>
  <c r="O43" i="5"/>
  <c r="P43" i="5" s="1"/>
  <c r="O47" i="4"/>
  <c r="P47" i="4" s="1"/>
  <c r="O48" i="4"/>
  <c r="P48" i="4" s="1"/>
  <c r="L218" i="7"/>
  <c r="J175" i="6"/>
  <c r="M175" i="6" s="1"/>
  <c r="M78" i="4"/>
  <c r="J368" i="6"/>
  <c r="M368" i="6" s="1"/>
  <c r="O51" i="5"/>
  <c r="P51" i="5" s="1"/>
  <c r="O55" i="5"/>
  <c r="P55" i="5" s="1"/>
  <c r="M68" i="3"/>
  <c r="J403" i="7"/>
  <c r="M403" i="7" s="1"/>
  <c r="J414" i="7"/>
  <c r="M414" i="7" s="1"/>
  <c r="J346" i="6"/>
  <c r="M346" i="6" s="1"/>
  <c r="K37" i="10"/>
  <c r="H444" i="7"/>
  <c r="L444" i="7" s="1"/>
  <c r="O22" i="4"/>
  <c r="P22" i="4" s="1"/>
  <c r="K74" i="9"/>
  <c r="K21" i="9" s="1"/>
  <c r="J403" i="6"/>
  <c r="M403" i="6" s="1"/>
  <c r="M25" i="3"/>
  <c r="J414" i="6"/>
  <c r="M414" i="6" s="1"/>
  <c r="M218" i="6"/>
  <c r="H291" i="6"/>
  <c r="L291" i="6" s="1"/>
  <c r="H403" i="6"/>
  <c r="L403" i="6" s="1"/>
  <c r="J391" i="6"/>
  <c r="M391" i="6" s="1"/>
  <c r="K131" i="10"/>
  <c r="K130" i="10" s="1"/>
  <c r="L68" i="3"/>
  <c r="L176" i="7"/>
  <c r="H334" i="7"/>
  <c r="L334" i="7" s="1"/>
  <c r="J131" i="6"/>
  <c r="M131" i="6" s="1"/>
  <c r="J323" i="6"/>
  <c r="M323" i="6" s="1"/>
  <c r="J27" i="7"/>
  <c r="M27" i="7" s="1"/>
  <c r="M28" i="7"/>
  <c r="J458" i="6"/>
  <c r="M458" i="6" s="1"/>
  <c r="K142" i="9"/>
  <c r="K141" i="9" s="1"/>
  <c r="J444" i="6"/>
  <c r="M444" i="6" s="1"/>
  <c r="J101" i="7"/>
  <c r="M101" i="7" s="1"/>
  <c r="L102" i="7"/>
  <c r="F68" i="3"/>
  <c r="H346" i="6"/>
  <c r="L346" i="6" s="1"/>
  <c r="J260" i="6"/>
  <c r="M260" i="6" s="1"/>
  <c r="H291" i="7"/>
  <c r="L291" i="7" s="1"/>
  <c r="O47" i="3"/>
  <c r="I68" i="3"/>
  <c r="J89" i="6"/>
  <c r="F25" i="3"/>
  <c r="H248" i="6"/>
  <c r="L248" i="6" s="1"/>
  <c r="J291" i="6"/>
  <c r="M291" i="6" s="1"/>
  <c r="H143" i="7"/>
  <c r="L143" i="7" s="1"/>
  <c r="J323" i="7"/>
  <c r="M323" i="7" s="1"/>
  <c r="J69" i="7"/>
  <c r="M69" i="7" s="1"/>
  <c r="M70" i="7"/>
  <c r="J346" i="7"/>
  <c r="M346" i="7" s="1"/>
  <c r="H217" i="6"/>
  <c r="L217" i="6" s="1"/>
  <c r="J334" i="7"/>
  <c r="M334" i="7" s="1"/>
  <c r="J380" i="6"/>
  <c r="M380" i="6" s="1"/>
  <c r="H391" i="6"/>
  <c r="L391" i="6" s="1"/>
  <c r="O74" i="3"/>
  <c r="H334" i="6"/>
  <c r="L334" i="6" s="1"/>
  <c r="M340" i="6"/>
  <c r="O37" i="3"/>
  <c r="H458" i="7"/>
  <c r="L458" i="7" s="1"/>
  <c r="O70" i="3"/>
  <c r="O116" i="3"/>
  <c r="Q116" i="3" s="1"/>
  <c r="O82" i="3"/>
  <c r="O32" i="3"/>
  <c r="O111" i="3"/>
  <c r="P111" i="3" s="1"/>
  <c r="H89" i="6"/>
  <c r="L89" i="6" s="1"/>
  <c r="O26" i="3"/>
  <c r="L78" i="4"/>
  <c r="K107" i="9"/>
  <c r="M445" i="6"/>
  <c r="L249" i="6"/>
  <c r="H15" i="6"/>
  <c r="L15" i="6" s="1"/>
  <c r="J458" i="7"/>
  <c r="M458" i="7" s="1"/>
  <c r="I25" i="3"/>
  <c r="O44" i="3"/>
  <c r="H69" i="7"/>
  <c r="L70" i="7"/>
  <c r="O41" i="3"/>
  <c r="K96" i="10"/>
  <c r="J444" i="7"/>
  <c r="M444" i="7" s="1"/>
  <c r="J291" i="7"/>
  <c r="M291" i="7" s="1"/>
  <c r="H69" i="6"/>
  <c r="L69" i="6" s="1"/>
  <c r="M16" i="7"/>
  <c r="H458" i="6"/>
  <c r="L458" i="6" s="1"/>
  <c r="J27" i="6"/>
  <c r="M27" i="6" s="1"/>
  <c r="P117" i="3"/>
  <c r="H380" i="7"/>
  <c r="L380" i="7" s="1"/>
  <c r="L336" i="6"/>
  <c r="H175" i="6"/>
  <c r="L175" i="6" s="1"/>
  <c r="L176" i="6"/>
  <c r="L25" i="3"/>
  <c r="J380" i="7"/>
  <c r="M380" i="7" s="1"/>
  <c r="H444" i="6"/>
  <c r="L444" i="6" s="1"/>
  <c r="J368" i="7"/>
  <c r="M368" i="7" s="1"/>
  <c r="H368" i="7"/>
  <c r="L368" i="7" s="1"/>
  <c r="M217" i="6"/>
  <c r="J205" i="6"/>
  <c r="M205" i="6" s="1"/>
  <c r="H89" i="7"/>
  <c r="L89" i="7" s="1"/>
  <c r="H131" i="6"/>
  <c r="L131" i="6" s="1"/>
  <c r="F28" i="4"/>
  <c r="O28" i="4" s="1"/>
  <c r="J260" i="7"/>
  <c r="M261" i="7"/>
  <c r="M90" i="7"/>
  <c r="H323" i="6"/>
  <c r="L323" i="6" s="1"/>
  <c r="J175" i="7"/>
  <c r="M176" i="7"/>
  <c r="H27" i="7"/>
  <c r="L28" i="7"/>
  <c r="H346" i="7"/>
  <c r="L348" i="7"/>
  <c r="Q47" i="5"/>
  <c r="H260" i="7"/>
  <c r="L261" i="7"/>
  <c r="J69" i="6"/>
  <c r="M70" i="6"/>
  <c r="H380" i="6"/>
  <c r="L380" i="6" s="1"/>
  <c r="L382" i="6"/>
  <c r="H403" i="7"/>
  <c r="K86" i="9"/>
  <c r="H323" i="7"/>
  <c r="L323" i="7" s="1"/>
  <c r="J391" i="7"/>
  <c r="M391" i="7" s="1"/>
  <c r="L28" i="6"/>
  <c r="I78" i="4"/>
  <c r="J217" i="7"/>
  <c r="M218" i="7"/>
  <c r="J143" i="7"/>
  <c r="M144" i="7"/>
  <c r="H414" i="6"/>
  <c r="L414" i="6" s="1"/>
  <c r="L416" i="6"/>
  <c r="H414" i="7"/>
  <c r="L414" i="7" s="1"/>
  <c r="H368" i="6"/>
  <c r="L368" i="6" s="1"/>
  <c r="G68" i="3"/>
  <c r="H391" i="7"/>
  <c r="L391" i="7" s="1"/>
  <c r="L206" i="7"/>
  <c r="H205" i="7"/>
  <c r="L205" i="7" s="1"/>
  <c r="G25" i="3"/>
  <c r="H163" i="7"/>
  <c r="L163" i="7" s="1"/>
  <c r="F17" i="4"/>
  <c r="L62" i="10"/>
  <c r="H163" i="6" l="1"/>
  <c r="L163" i="6" s="1"/>
  <c r="Q60" i="5"/>
  <c r="H205" i="6"/>
  <c r="L205" i="6" s="1"/>
  <c r="Q64" i="4"/>
  <c r="P41" i="4"/>
  <c r="K11" i="10"/>
  <c r="L11" i="10" s="1"/>
  <c r="Q48" i="4"/>
  <c r="Q43" i="5"/>
  <c r="Q47" i="4"/>
  <c r="J88" i="6"/>
  <c r="J15" i="7"/>
  <c r="M15" i="7" s="1"/>
  <c r="F24" i="3"/>
  <c r="F123" i="3" s="1"/>
  <c r="J163" i="6"/>
  <c r="J345" i="6"/>
  <c r="M345" i="6" s="1"/>
  <c r="Q22" i="4"/>
  <c r="M24" i="3"/>
  <c r="M123" i="3" s="1"/>
  <c r="J402" i="7"/>
  <c r="M402" i="7" s="1"/>
  <c r="Q51" i="5"/>
  <c r="Q55" i="5"/>
  <c r="P116" i="3"/>
  <c r="J402" i="6"/>
  <c r="M402" i="6" s="1"/>
  <c r="L24" i="3"/>
  <c r="L123" i="3" s="1"/>
  <c r="H279" i="6"/>
  <c r="L279" i="6" s="1"/>
  <c r="O68" i="3"/>
  <c r="H279" i="7"/>
  <c r="L279" i="7" s="1"/>
  <c r="H88" i="6"/>
  <c r="L88" i="6" s="1"/>
  <c r="J15" i="6"/>
  <c r="M15" i="6" s="1"/>
  <c r="H131" i="7"/>
  <c r="J279" i="7"/>
  <c r="M279" i="7" s="1"/>
  <c r="I24" i="3"/>
  <c r="I123" i="3" s="1"/>
  <c r="J46" i="7"/>
  <c r="M46" i="7" s="1"/>
  <c r="K156" i="9"/>
  <c r="J345" i="7"/>
  <c r="M345" i="7" s="1"/>
  <c r="Q111" i="3"/>
  <c r="J89" i="7"/>
  <c r="M89" i="7" s="1"/>
  <c r="J248" i="6"/>
  <c r="M248" i="6" s="1"/>
  <c r="J279" i="6"/>
  <c r="O25" i="3"/>
  <c r="H46" i="6"/>
  <c r="L46" i="6" s="1"/>
  <c r="H345" i="6"/>
  <c r="L345" i="6" s="1"/>
  <c r="L69" i="7"/>
  <c r="H46" i="7"/>
  <c r="L46" i="7" s="1"/>
  <c r="G24" i="3"/>
  <c r="G123" i="3" s="1"/>
  <c r="M217" i="7"/>
  <c r="J205" i="7"/>
  <c r="M205" i="7" s="1"/>
  <c r="L346" i="7"/>
  <c r="H345" i="7"/>
  <c r="L345" i="7" s="1"/>
  <c r="M175" i="7"/>
  <c r="J163" i="7"/>
  <c r="M163" i="7" s="1"/>
  <c r="M143" i="7"/>
  <c r="J131" i="7"/>
  <c r="M131" i="7" s="1"/>
  <c r="L27" i="7"/>
  <c r="H15" i="7"/>
  <c r="L15" i="7" s="1"/>
  <c r="M260" i="7"/>
  <c r="J237" i="7"/>
  <c r="H402" i="7"/>
  <c r="L402" i="7" s="1"/>
  <c r="L403" i="7"/>
  <c r="M69" i="6"/>
  <c r="J46" i="6"/>
  <c r="M46" i="6" s="1"/>
  <c r="L260" i="7"/>
  <c r="H237" i="7"/>
  <c r="H402" i="6"/>
  <c r="L402" i="6" s="1"/>
  <c r="L60" i="10"/>
  <c r="Q28" i="4"/>
  <c r="P28" i="4"/>
  <c r="F78" i="4"/>
  <c r="O17" i="4"/>
  <c r="K141" i="10" l="1"/>
  <c r="K14" i="11" s="1"/>
  <c r="L14" i="11" s="1"/>
  <c r="K158" i="9"/>
  <c r="H247" i="6"/>
  <c r="L247" i="6" s="1"/>
  <c r="O24" i="3"/>
  <c r="O123" i="3"/>
  <c r="L131" i="7"/>
  <c r="H88" i="7"/>
  <c r="L88" i="7" s="1"/>
  <c r="M279" i="6"/>
  <c r="J247" i="6"/>
  <c r="M247" i="6" s="1"/>
  <c r="J88" i="7"/>
  <c r="M88" i="7" s="1"/>
  <c r="M237" i="7"/>
  <c r="J236" i="7"/>
  <c r="M236" i="7" s="1"/>
  <c r="H236" i="7"/>
  <c r="L236" i="7" s="1"/>
  <c r="L237" i="7"/>
  <c r="Q17" i="4"/>
  <c r="P17" i="4"/>
  <c r="O78" i="4"/>
  <c r="K15" i="11" l="1"/>
  <c r="L15" i="11" s="1"/>
  <c r="K143" i="10"/>
  <c r="K145" i="10" s="1"/>
  <c r="P164" i="6"/>
  <c r="Q123" i="3"/>
  <c r="P123" i="3"/>
  <c r="Q78" i="4"/>
  <c r="P78" i="4"/>
  <c r="O80" i="4"/>
  <c r="R78" i="4"/>
  <c r="K20" i="11" l="1"/>
  <c r="K21" i="11"/>
  <c r="L21" i="11" s="1"/>
  <c r="K26" i="11" l="1"/>
  <c r="L20" i="11"/>
  <c r="K27" i="11"/>
  <c r="L27" i="11" s="1"/>
</calcChain>
</file>

<file path=xl/sharedStrings.xml><?xml version="1.0" encoding="utf-8"?>
<sst xmlns="http://schemas.openxmlformats.org/spreadsheetml/2006/main" count="4513" uniqueCount="1005">
  <si>
    <t>Locatie:</t>
  </si>
  <si>
    <t>Principal</t>
  </si>
  <si>
    <t>Data:</t>
  </si>
  <si>
    <t>Sistem contabil:</t>
  </si>
  <si>
    <t>BNR</t>
  </si>
  <si>
    <t>Denumirea IFN:</t>
  </si>
  <si>
    <t>CUI:</t>
  </si>
  <si>
    <t>Cale export:</t>
  </si>
  <si>
    <t>D:\</t>
  </si>
  <si>
    <t>Avizat</t>
  </si>
  <si>
    <t>Nume</t>
  </si>
  <si>
    <t>Functie</t>
  </si>
  <si>
    <t>Telefon</t>
  </si>
  <si>
    <t>E-mail</t>
  </si>
  <si>
    <t>Director General</t>
  </si>
  <si>
    <t>Intocmit</t>
  </si>
  <si>
    <t>Site</t>
  </si>
  <si>
    <t>AccountingSystem</t>
  </si>
  <si>
    <t>ReportingTime</t>
  </si>
  <si>
    <t>AccountSymbol</t>
  </si>
  <si>
    <t>AccountName</t>
  </si>
  <si>
    <t>PartnerType</t>
  </si>
  <si>
    <t>Dev</t>
  </si>
  <si>
    <t>EqTotalAmounts|Debit</t>
  </si>
  <si>
    <t>EqTotalAmounts|Credit</t>
  </si>
  <si>
    <t>EqClosingBalance|Debit</t>
  </si>
  <si>
    <t>EqClosingBalance|Credit</t>
  </si>
  <si>
    <t>BalanceCategory</t>
  </si>
  <si>
    <t>AccountType</t>
  </si>
  <si>
    <t>TotalAmounts|Debit</t>
  </si>
  <si>
    <t>TotalAmounts|Credit</t>
  </si>
  <si>
    <t>ClosingBalance|Debit</t>
  </si>
  <si>
    <t>ClosingBalance|Credit</t>
  </si>
  <si>
    <t>BNR_5000</t>
  </si>
  <si>
    <t>BNR_5000_+</t>
  </si>
  <si>
    <t>BNR_5026</t>
  </si>
  <si>
    <t>BNR_5027</t>
  </si>
  <si>
    <t>BNR_5080</t>
  </si>
  <si>
    <t>BNR_5081</t>
  </si>
  <si>
    <t>30.06.2021</t>
  </si>
  <si>
    <t>20311.CNP</t>
  </si>
  <si>
    <t>Credite de consum pentru nevoi personale</t>
  </si>
  <si>
    <t>PF</t>
  </si>
  <si>
    <t>RON</t>
  </si>
  <si>
    <t>Balance</t>
  </si>
  <si>
    <t>B</t>
  </si>
  <si>
    <t>+</t>
  </si>
  <si>
    <t>203711.D.CNP</t>
  </si>
  <si>
    <t>Creante atasate - Dobanzi- Credite de consum pentru nevoi personale</t>
  </si>
  <si>
    <t>203721.C.CNP1</t>
  </si>
  <si>
    <t>Creante atasate - Comision de acordare credit - Credite de consum pentru nevoi personale</t>
  </si>
  <si>
    <t>203721.C.CNP2</t>
  </si>
  <si>
    <t>Creante atasate - Comision de gestiune credit - Credite de consum pentru nevoi personale</t>
  </si>
  <si>
    <t>203721.C.CNP3</t>
  </si>
  <si>
    <t>Creante atasate - Alte comisioane - Credite de consum pentru nevoi personale</t>
  </si>
  <si>
    <t>203731.P.CNP</t>
  </si>
  <si>
    <t>Creante atasate - Penalitati - Credite de consum pentru nevoi personale</t>
  </si>
  <si>
    <t>2051.CTS</t>
  </si>
  <si>
    <t>Credite pentru finantarea stocurilor - Creditul pe Termen Scurt AGROCAPITAL</t>
  </si>
  <si>
    <t>PJ</t>
  </si>
  <si>
    <t>205711.D.CTS</t>
  </si>
  <si>
    <t>Creante atasate - Dobanzi- Credite pentru finantarea stocurilor - Creditul pe Termen Scurt AGROCAPITAL</t>
  </si>
  <si>
    <t>A</t>
  </si>
  <si>
    <t>205721.C.CTS1</t>
  </si>
  <si>
    <t>Creante atasate - Comision de acordare credit - Credite pentru finantarea stocurilor - Creditul pe Termen Scurt AGROCAPITAL</t>
  </si>
  <si>
    <t>205721.C.CTS3</t>
  </si>
  <si>
    <t>Creante atasate - Alte comisioane - Credite pentru finantarea stocurilor - Creditul pe Termen Scurt AGROCAPITAL</t>
  </si>
  <si>
    <t>205731.P.CTS</t>
  </si>
  <si>
    <t>Creante atasate - Penalitati - Credite pentru finantarea stocurilor - Creditul pe Termen Scurt AGROCAPITAL</t>
  </si>
  <si>
    <t>20611.CIP_LEI_TM</t>
  </si>
  <si>
    <t>Credite ipotecare LEI pe t mediu</t>
  </si>
  <si>
    <t>206192.ACI_LEI_TM</t>
  </si>
  <si>
    <t>Alte credite pentru investitii imobiliare LEI- Credit de investitie - t mediu</t>
  </si>
  <si>
    <t>206192.OG_LEI_TS</t>
  </si>
  <si>
    <t>Alte credite pentru investitii imobiliare LEI - Credit de investitie OGORUL– achizitie teren agricol pe t scurt</t>
  </si>
  <si>
    <t>206711.D.CIP_.LEI_TM</t>
  </si>
  <si>
    <t>Creante atasate - Dobanzi - Credite ipotecare LEI pe t mediu</t>
  </si>
  <si>
    <t>2067212.D.ACI_LEI_TM</t>
  </si>
  <si>
    <t>Creante atasate - Dobanzi- Alte credite pentru investitii imobiliare LEI- Credit de investitie – t mediu</t>
  </si>
  <si>
    <t>2067212.D.OG_LEI_TS</t>
  </si>
  <si>
    <t>Creante atasate - Dobanzi- Alte credite pentru investitii imobiliare LEI - Credit de investitie OGORUL– achizitie teren agricol pe t scurt</t>
  </si>
  <si>
    <t>2067222.C.ACI_LEI_TM1</t>
  </si>
  <si>
    <t>Creante atasate - Comision de acordare credit - Alte credite pentru investitii imobiliare LEI - Credit de investitie – t mediu</t>
  </si>
  <si>
    <t>2067222.C.ACI_LEI_TM3</t>
  </si>
  <si>
    <t>Creante atasate - Alte comisioane - Alte credite pentru investitii imobiliare LEI - Credit de investitie – t mediu</t>
  </si>
  <si>
    <t>206731.P.LEI_TM</t>
  </si>
  <si>
    <t>Creante atasate - Penalitati - Credite ipotecare LEI pe t mediu</t>
  </si>
  <si>
    <t>2067322.P.ACI_LEI_TM</t>
  </si>
  <si>
    <t>Creante atasate - Penalitati - Alte credite pentru investitii imobiliare LEI - Credit de investitie – t mediu</t>
  </si>
  <si>
    <t>2067322.P.OG_LEI_TS</t>
  </si>
  <si>
    <t>Creante atasate - Penalitati - Alte credite pentru investitii imobiliare LEI - Credit de investitie OGORUL– achizitie teren agricol pe t scurt</t>
  </si>
  <si>
    <t>Valori de recuperat</t>
  </si>
  <si>
    <t>Alte sume datorate</t>
  </si>
  <si>
    <t>Disponibil lei BT cont curent</t>
  </si>
  <si>
    <t>2711111-EUR</t>
  </si>
  <si>
    <t>Disponibil euro Banca Transilvania</t>
  </si>
  <si>
    <t>EUR</t>
  </si>
  <si>
    <t>Disponibil lei BT cont Cont card Visa Business 01</t>
  </si>
  <si>
    <t>Disponibil lei BT cont Cont card Visa Business 02</t>
  </si>
  <si>
    <t>Disponibil lei BT cont Cont card Visa Business 03</t>
  </si>
  <si>
    <t>Disponibil lei BT cont RO15</t>
  </si>
  <si>
    <t>Disponibil lei BT cont RO35</t>
  </si>
  <si>
    <t>Disponibil lei BT cont Cont card Visa Business 04</t>
  </si>
  <si>
    <t>Banca intermediara</t>
  </si>
  <si>
    <t>27111R</t>
  </si>
  <si>
    <t>Disponibil LEI Raiffeisen Bank S.A.</t>
  </si>
  <si>
    <t>27112R-EUR</t>
  </si>
  <si>
    <t>Disponibil EUR Raiffeisen - cont curent</t>
  </si>
  <si>
    <t>2811.CR10.CNP</t>
  </si>
  <si>
    <t>Creante restante - Credite de consum pentru nevoi personale</t>
  </si>
  <si>
    <t>2811.CR16.CIP_LEI_TM</t>
  </si>
  <si>
    <t>Creante restante - Credite ipotecare LEI pe t mediu</t>
  </si>
  <si>
    <t>2811.CR17.ACI_LEI_TM</t>
  </si>
  <si>
    <t>Creante restante - Alte credite pentru investitii imobiliare LEI - Credit de investitie – t mediu</t>
  </si>
  <si>
    <t>2811.CR17.OG_LEI_TS</t>
  </si>
  <si>
    <t>Creante restante - Alte credite pentru investitii imobiliare LEI - Credit de investitie OGORUL– achizitie teren agricol pe t scurt</t>
  </si>
  <si>
    <t>2812.DR10.CNP</t>
  </si>
  <si>
    <t>Dobanzi restante - Credite de consum pentru nevoi personale</t>
  </si>
  <si>
    <t>2812.DR14.CTS</t>
  </si>
  <si>
    <t>Dobanzi restante - Credite pentru finantarea stocurilor - Creditul pe Termen Scurt AGROCAPITAL</t>
  </si>
  <si>
    <t>2812.DR16.CIP_.LEI_TM</t>
  </si>
  <si>
    <t>Dobanzi restante - Credite ipotecare LEI pe t mediu</t>
  </si>
  <si>
    <t>2812.DR17.ACI_LEI_TM</t>
  </si>
  <si>
    <t>Dobanzi restante - Alte credite pentru investitii imobiliare LEI - Credit de investitie – t mediu</t>
  </si>
  <si>
    <t>2812.DR17.OG_LEI_TS</t>
  </si>
  <si>
    <t>Dobanzi restante - Alte credite pentru investitii imobiliare LEI - Credit de investitie OGORUL– achizitie teren agricol pe t scurt</t>
  </si>
  <si>
    <t>2817.CR.10.CNP2</t>
  </si>
  <si>
    <t>Comisioane restante - Comision de gestiune credit - Credite de consum pentru nevoi personale</t>
  </si>
  <si>
    <t>2817.CR.14.CTS3</t>
  </si>
  <si>
    <t>Comisioane restante - Alte comisioane - Credite pentru finantarea stocurilor - Creditul pe Termen Scurt AGROCAPITAL</t>
  </si>
  <si>
    <t>2817.CR.17.ACI_LEI_TM3</t>
  </si>
  <si>
    <t>Comisioane restante - Alte comisioane - Alte credite pentru investitii imobiliare LEI - Credit de investitie – t mediu</t>
  </si>
  <si>
    <t>2817.PR.14.CTS</t>
  </si>
  <si>
    <t>Penalitati restante - Credite pentru finantarea stocurilor - Creditul pe Termen Scurt AGROCAPITAL</t>
  </si>
  <si>
    <t>2817.PR.16.LEI_TM</t>
  </si>
  <si>
    <t>Penalitati restante - - Credite ipotecare LEI pe t mediu</t>
  </si>
  <si>
    <t>2821.CL14.AVCER</t>
  </si>
  <si>
    <t>Creante indoielnice - Credite pentru finantarea stocurilor - Creditul AVANS CEREALE</t>
  </si>
  <si>
    <t>2821.CL14.CTS</t>
  </si>
  <si>
    <t>Creante indoielnice - Credite pentru finantarea stocurilor - Creditul pe Termen Scurt AGROCAPITAL</t>
  </si>
  <si>
    <t>2821.CL6.LC</t>
  </si>
  <si>
    <t>Creante indoielnice - Linii de credit revolving pentru alte activitati</t>
  </si>
  <si>
    <t>2822.DL14.AVCER</t>
  </si>
  <si>
    <t>Dobanzi indoielnice - Credite pentru finantarea stocurilor - Creditul AVANS CEREALE</t>
  </si>
  <si>
    <t>2822.DL14.CTS</t>
  </si>
  <si>
    <t>Dobanzi indoielnice - Credite pentru finantarea stocurilor - Creditul pe Termen Scurt AGROCAPITAL</t>
  </si>
  <si>
    <t>2827.CL.14.AVCER1</t>
  </si>
  <si>
    <t>Comisioane indoielnice - Comision de acordare credit - Credite pentru finantarea stocurilor - Creditul AVANS CEREALE</t>
  </si>
  <si>
    <t>2827.CL.14.CTS1</t>
  </si>
  <si>
    <t>Comisioane indoielnice - Comision de acordare credit - Credite pentru finantarea stocurilor - Creditul pe Termen Scurt AGROCAPITAL</t>
  </si>
  <si>
    <t>2827.CL.14.CTS2</t>
  </si>
  <si>
    <t>Comisioane indoielnice - Comision de gestiune credit -Credite pentru finantarea stocurilor - Creditul pe Termen Scurt AGROCAPITAL</t>
  </si>
  <si>
    <t>2827.PL.14.AVCER</t>
  </si>
  <si>
    <t>Penalitati indoielnice - Credite pentru finantarea stocurilor - Creditul AVANS CEREALE</t>
  </si>
  <si>
    <t>2827.PL.14.CTS</t>
  </si>
  <si>
    <t>Penalitati indoielnice - Credite pentru finantarea stocurilor - Creditul pe Termen Scurt AGROCAPITAL</t>
  </si>
  <si>
    <t>291110.CNP</t>
  </si>
  <si>
    <t>Ajustari pentru deprecierea creditelor - Credite de consum pentru nevoi personale</t>
  </si>
  <si>
    <t>-</t>
  </si>
  <si>
    <t>291114.AVCER</t>
  </si>
  <si>
    <t>Ajustari pentru deprecierea creditelor - Credite pentru finantarea stocurilor - Creditul AVANS CEREALE</t>
  </si>
  <si>
    <t>291114.CTS</t>
  </si>
  <si>
    <t>Ajustari pentru deprecierea creditelor - Credite pentru finantarea stocurilor - Creditul pe Termen Scurt AGROCAPITAL</t>
  </si>
  <si>
    <t>291116.CIP_LEI_TM</t>
  </si>
  <si>
    <t>Ajustari pentru deprecierea creditelor - Credite ipotecare LEI pe t mediu</t>
  </si>
  <si>
    <t>291117.ACI_LEI_TM</t>
  </si>
  <si>
    <t>Ajustari pentru deprecierea creditelor - Alte credite pentru investitii imobiliare LEI - Credit de investitie – t mediu</t>
  </si>
  <si>
    <t>29116.LC</t>
  </si>
  <si>
    <t>Ajustari pentru deprecierea creditelor - Linii de credit revolving pentru alte activitati</t>
  </si>
  <si>
    <t>291210.CNP</t>
  </si>
  <si>
    <t>Ajustari pentru deprecierea dobanzilor - Credite de consum pentru nevoi personale</t>
  </si>
  <si>
    <t>291214.AVCER</t>
  </si>
  <si>
    <t>Ajustari pentru deprecierea dobanzilor - Credite pentru finantarea stocurilor - Creditul AVANS CEREALE</t>
  </si>
  <si>
    <t>291214.CTS</t>
  </si>
  <si>
    <t>Ajustari pentru deprecierea dobanzilor - Credite pentru finantarea stocurilor - Creditul pe Termen Scurt AGROCAPITAL</t>
  </si>
  <si>
    <t>291216.CIP_.LEI_TM</t>
  </si>
  <si>
    <t>Ajustari pentru deprecierea dobanzilor - Credite ipotecare LEI pe t mediu</t>
  </si>
  <si>
    <t>291217.ACI_LEI_TM</t>
  </si>
  <si>
    <t>Ajustari pentru deprecierea dobanzilor - Alte credite pentru investitii imobiliare LEI - Credit de investitie – t mediu</t>
  </si>
  <si>
    <t>Decontari intre institutie si subunitati</t>
  </si>
  <si>
    <t>Personal salarii datorate</t>
  </si>
  <si>
    <t>Avansuri acordate personalului</t>
  </si>
  <si>
    <t>Contributia personalului la asigurarile sociale</t>
  </si>
  <si>
    <t>Contributia angajatilori pentru asigurarile sociale de sanatate</t>
  </si>
  <si>
    <t>Impozitul pe profit</t>
  </si>
  <si>
    <t>Impozitul pe venituri de natura salariilor</t>
  </si>
  <si>
    <t>Impozit auto</t>
  </si>
  <si>
    <t>Impozit pe dobanzi</t>
  </si>
  <si>
    <t>3538.A</t>
  </si>
  <si>
    <t>Fonduri speciale -Contributie asiguratorie munca-Administrativ</t>
  </si>
  <si>
    <t>Alte creante privind bugetul statului</t>
  </si>
  <si>
    <t>Debitori din avansuri spre decontare</t>
  </si>
  <si>
    <t>Clienti</t>
  </si>
  <si>
    <t>Debitori diversi</t>
  </si>
  <si>
    <t>Debitori diversi-Orban Lucian</t>
  </si>
  <si>
    <t>35567.2.EUR</t>
  </si>
  <si>
    <t>Debitori diversi- Peanci M</t>
  </si>
  <si>
    <t>35567.3.EUR</t>
  </si>
  <si>
    <t>Debitori diversi-Peanci M</t>
  </si>
  <si>
    <t>Debitori diversi- Bucur Marius Catalin</t>
  </si>
  <si>
    <t>35567.4.USD</t>
  </si>
  <si>
    <t>Debitori diversi-Bucur Marius Catalin</t>
  </si>
  <si>
    <t>USD</t>
  </si>
  <si>
    <t>35567.BRA</t>
  </si>
  <si>
    <t>Alti debitori diversi- Retineri BRA</t>
  </si>
  <si>
    <t>Clienti credite</t>
  </si>
  <si>
    <t>Creante atasate</t>
  </si>
  <si>
    <t>3557.EUR</t>
  </si>
  <si>
    <t>Creante atasate EUR</t>
  </si>
  <si>
    <t>3557.P.EUR</t>
  </si>
  <si>
    <t>Creante atasate penalitati</t>
  </si>
  <si>
    <t>3557.RON</t>
  </si>
  <si>
    <t>Creante atasate RON</t>
  </si>
  <si>
    <t>3557.USD</t>
  </si>
  <si>
    <t>Creante atasate USD</t>
  </si>
  <si>
    <t>Alti creditori diversi</t>
  </si>
  <si>
    <t>Furnizori interni</t>
  </si>
  <si>
    <t>Imprumuturi primite de la actionari pe termen scurt</t>
  </si>
  <si>
    <t>35811.EUR</t>
  </si>
  <si>
    <t>Imprumuturi pe termen scurt primite de la actionari in EURO</t>
  </si>
  <si>
    <t>P</t>
  </si>
  <si>
    <t>35811.USD</t>
  </si>
  <si>
    <t>Imprumuturi pe termen scurt de la actionari in USD</t>
  </si>
  <si>
    <t>Datorii atasate-Ghebaur Liviu</t>
  </si>
  <si>
    <t>3587.1.EUR</t>
  </si>
  <si>
    <t>Datorii atasate-Ghebaur Liviu EUR</t>
  </si>
  <si>
    <t>3587.1.RON</t>
  </si>
  <si>
    <t>Datorii atasate-Ghebaur Liviu LEI</t>
  </si>
  <si>
    <t>3587.1.USD</t>
  </si>
  <si>
    <t>Datorii atasate-Ghebaur Liviu USD</t>
  </si>
  <si>
    <t>Datorii atasate-Dinamic Trading Star</t>
  </si>
  <si>
    <t>Materiale de natura obiectelor de inventar</t>
  </si>
  <si>
    <t>372110.EUR</t>
  </si>
  <si>
    <t>Pozitie de schimb cont curent EUR</t>
  </si>
  <si>
    <t>Contraval. poz. schimb credite primite</t>
  </si>
  <si>
    <t>Cheltuieli de platit</t>
  </si>
  <si>
    <t>Parti in alte societati - DASIG CONSULTING BROKER ASIGURARE REASIGURARE</t>
  </si>
  <si>
    <t>Alte imobilizari necorporale</t>
  </si>
  <si>
    <t>Terenuri</t>
  </si>
  <si>
    <t>Constructii</t>
  </si>
  <si>
    <t>Aparate si instalatii de masurare, control si reglare</t>
  </si>
  <si>
    <t>Mijloace de transport</t>
  </si>
  <si>
    <t>Mobilier, ap. birotica, echip. de protectie a valorilor umane si mat. si alte active corporale</t>
  </si>
  <si>
    <t>Amortizarea altor imobilizari necorporale</t>
  </si>
  <si>
    <t>Amortiz.Mijloace de Transport</t>
  </si>
  <si>
    <t>Capital subscris varsat - DINAMIC TRADING STAR</t>
  </si>
  <si>
    <t>Capital subscris varsat - DRAGOMIR ADRIANA</t>
  </si>
  <si>
    <t>Alte provizioane</t>
  </si>
  <si>
    <t>Rezultatul reportat reprezentand profitul nerepartizat, respectiv pierderea neacoperita</t>
  </si>
  <si>
    <t>Rezultatul reportat provenit din corectarea erorilor contabile</t>
  </si>
  <si>
    <t>Profit sau pierdere</t>
  </si>
  <si>
    <t>Repartizarea profitului</t>
  </si>
  <si>
    <t>Cheltuieli cu operatiunile de leasing operational chirii, locatii de gestiune si alte contracte similare - Administrativ</t>
  </si>
  <si>
    <t>P&amp;L</t>
  </si>
  <si>
    <t>Cheltuieli din diferente de curs valutar aferente tranzactiilor in valuta</t>
  </si>
  <si>
    <t>Cheltuieli cu salariile personalului</t>
  </si>
  <si>
    <t>Cheltuieli cu tichetele de masa acordate salariatilor- ADMINISTRATIV</t>
  </si>
  <si>
    <t>Cheltuieli cu alte impozite, taxe si varsaminte asimilate - Administrativ</t>
  </si>
  <si>
    <t>62106.A</t>
  </si>
  <si>
    <t>Cheltuieli cu contributia asiguratorie de munca - Administrativ</t>
  </si>
  <si>
    <t>Cheltuieli cu materialele consumabile - Administrativ</t>
  </si>
  <si>
    <t>Cheltuieli ded. privind combustibilii - Administrativ</t>
  </si>
  <si>
    <t>Cheltuieli privind piesele de schimb - Regiunea Administrativ</t>
  </si>
  <si>
    <t>Cheltuieli privind materialele de natura obiectelor de inventar - Administrativ</t>
  </si>
  <si>
    <t>Cheltuieli privind alte stocuri- Administrativ nestocate</t>
  </si>
  <si>
    <t>Cheltuieli de intretinere si reparatie - Administrativ</t>
  </si>
  <si>
    <t>Cheltuieli privind energia si apa</t>
  </si>
  <si>
    <t>Cheltuieli postale si taxe de telecomunicatii - Administrativ</t>
  </si>
  <si>
    <t>Cheltuieli cu colaboratorii si de intermediere</t>
  </si>
  <si>
    <t>Cheltuieli cu deplasari, detasari - Administrativ</t>
  </si>
  <si>
    <t>Asigurare CASCO - Administrativ</t>
  </si>
  <si>
    <t>Asigurari - Administrativ</t>
  </si>
  <si>
    <t>Cheltuieli cu comisioane si onorarii</t>
  </si>
  <si>
    <t>Alte cheltuieli - Regiunea Sud - Est</t>
  </si>
  <si>
    <t>Alte cheltuieli - Administrativ</t>
  </si>
  <si>
    <t>Cheltuieli de protocol - Administrativ</t>
  </si>
  <si>
    <t>Dobanzi la imprumuturile primite de la actionari</t>
  </si>
  <si>
    <t>Alte cheltuieli diverse de exploatare - dministrativ</t>
  </si>
  <si>
    <t>Alte cheltuieli diverse de exploatare - ned</t>
  </si>
  <si>
    <t>Cheltuieli cu amortizarile altor imobilizari necorporale - Administrativ</t>
  </si>
  <si>
    <t>Cheltuieli ded. cu amortizarile imobilizarilor corporale - Administrativ</t>
  </si>
  <si>
    <t>662110.CNP</t>
  </si>
  <si>
    <t>Cheltuieli cu ajustari pentru deprecierea creditelor - Credite de consum pentru nevoi personale</t>
  </si>
  <si>
    <t>662116.CIP_LEI_TM</t>
  </si>
  <si>
    <t>Cheltuieli cu ajustari pentru deprecierea creditelor - Credite ipotecare LEI pe t mediu</t>
  </si>
  <si>
    <t>662117.ACI_LEI_TM</t>
  </si>
  <si>
    <t>Cheltuieli cu ajustari pentru deprecierea creditelor - Alte credite pentru investitii imobiliare LEI - Credit de investitie – t mediu</t>
  </si>
  <si>
    <t>662210.CNP</t>
  </si>
  <si>
    <t>Cheltuieli cu ajustari pentru deprecierea dobanzilor - Credite de consum pentru nevoi personale</t>
  </si>
  <si>
    <t>662214.AVCER</t>
  </si>
  <si>
    <t>Cheltuieli cu ajustari pentru deprecierea dobanzilor - Credite pentru finantarea stocurilor - Creditul AVANS CEREALE</t>
  </si>
  <si>
    <t>662214.CTS</t>
  </si>
  <si>
    <t>Cheltuieli cu ajustari pentru deprecierea dobanzilor - Credite pentru finantarea stocurilor - Creditul pe Termen Scurt AGROCAPITAL</t>
  </si>
  <si>
    <t>662217.ACI_LEI_TM</t>
  </si>
  <si>
    <t>Cheltuieli cu ajustari pentru deprecierea dobanzilor - Alte credite pentru investitii imobiliare LEI - Credit de investitie – t mediu</t>
  </si>
  <si>
    <t>Cheltuieli cu alte provizioane</t>
  </si>
  <si>
    <t>Pierderi din creante nerecuperabile acoperite cu provizioane</t>
  </si>
  <si>
    <t>Comisioane</t>
  </si>
  <si>
    <t>Cheltuieli cu impozitul pe profit</t>
  </si>
  <si>
    <t>702110.CNP</t>
  </si>
  <si>
    <t>Dobanzi din credite acordate clientelei - Credite de consum pentru nevoi personale</t>
  </si>
  <si>
    <t>702114.CTS</t>
  </si>
  <si>
    <t>Dobanzi din credite acordate clientelei - Credite pentru finantarea stocurilor - Creditul pe Termen Scurt AGROCAPITAL</t>
  </si>
  <si>
    <t>702116.CIP_.LEI_TM</t>
  </si>
  <si>
    <t>Dobanzi din credite acordate clientelei - Credite ipotecare LEI pe t mediu</t>
  </si>
  <si>
    <t>702117.ACI_LEI_TM</t>
  </si>
  <si>
    <t>Dobanzi din credite acordate clientelei - Alte credite pentru investitii imobiliare LEI - Credit de investitie – t mediu</t>
  </si>
  <si>
    <t>702117.OG_LEI_TS</t>
  </si>
  <si>
    <t>Dobanzi din credite acordate clientelei - Alte credite pentru investitii imobiliare LEI - Credit de investitie OGORUL– achizitie teren agricol pe t scurt</t>
  </si>
  <si>
    <t>Alte venituri din dobanzi</t>
  </si>
  <si>
    <t>7028.10.CNP</t>
  </si>
  <si>
    <t>Dobanzi din Penalitati - Credite de consum pentru nevoi personale</t>
  </si>
  <si>
    <t>7028.16.LEI_TM</t>
  </si>
  <si>
    <t>Dobanzi din Penalitati - - Credite ipotecare LEI pe t mediu</t>
  </si>
  <si>
    <t>7028.17.ACI_LEI_TM</t>
  </si>
  <si>
    <t>Dobanzi din Penalitati - Alte credite pentru investitii imobiliare LEI - Credit de investitie – t mediu</t>
  </si>
  <si>
    <t>7028.17.OG_LEI_TS</t>
  </si>
  <si>
    <t>Dobanzi din Penalitati - Alte credite pentru investitii imobiliare LEI - Credit de investitie OGORUL– achizitie teren agricol pe t scurt</t>
  </si>
  <si>
    <t>7029.10.CNP1</t>
  </si>
  <si>
    <t>Venituri din Comisioane - Comision de acordare credit - Credite de consum pentru nevoi personale</t>
  </si>
  <si>
    <t>7029.10.CNP2</t>
  </si>
  <si>
    <t>Venituri din Comisioane - Comision de gestiune credit - Credite de consum pentru nevoi personale</t>
  </si>
  <si>
    <t>7029.10.CNP3</t>
  </si>
  <si>
    <t>Venituri din Comisioane - Alte comisioane - Credite de consum pentru nevoi personale</t>
  </si>
  <si>
    <t>7029.14.CTS1</t>
  </si>
  <si>
    <t>Venituri din Comisioane - Comision de acordare credit - Credite pentru finantarea stocurilor - Creditul pe Termen Scurt AGROCAPITAL</t>
  </si>
  <si>
    <t>7029.14.CTS3</t>
  </si>
  <si>
    <t>Venituri din Comisioane - Alte comisioane - Credite pentru finantarea stocurilor - Creditul pe Termen Scurt AGROCAPITAL</t>
  </si>
  <si>
    <t>7029.17.ACI_LEI_TM1</t>
  </si>
  <si>
    <t>Venituri din Comisioane - Comision de acordare credit - Alte credite pentru investitii imobiliare LEI - Credit de investitie – t mediu</t>
  </si>
  <si>
    <t>7029.17.ACI_LEI_TM3</t>
  </si>
  <si>
    <t>Venituri din Comisioane - Alte comisioane - Alte credite pentru investitii imobiliare LEI - Credit de investitie – t mediu</t>
  </si>
  <si>
    <t>Dobanzi</t>
  </si>
  <si>
    <t>Venituri din dif. curs valutar aferente tranzactiilor in valuta</t>
  </si>
  <si>
    <t>Alte venituri din exploatare</t>
  </si>
  <si>
    <t>762110.CNP</t>
  </si>
  <si>
    <t>Venituri din ajustari pentru deprecierea creditelor - Credite de consum pentru nevoi personale</t>
  </si>
  <si>
    <t>762114.CTS</t>
  </si>
  <si>
    <t>Venituri din ajustari pentru deprecierea creditelor - Credite pentru finantarea stocurilor - Creditul pe Termen Scurt AGROCAPITAL</t>
  </si>
  <si>
    <t>762116.CIP_LEI_TM</t>
  </si>
  <si>
    <t>Venituri din ajustari pentru deprecierea creditelor - Credite ipotecare LEI pe t mediu</t>
  </si>
  <si>
    <t>762117.ACI_LEI_TM</t>
  </si>
  <si>
    <t>Venituri din ajustari pentru deprecierea creditelor - Alte credite pentru investitii imobiliare LEI - Credit de investitie – t mediu</t>
  </si>
  <si>
    <t>76216.LC</t>
  </si>
  <si>
    <t>Venituri din ajustari pentru deprecierea creditelor - Linii de credit revolving pentru alte activitati</t>
  </si>
  <si>
    <t>762210.CNP</t>
  </si>
  <si>
    <t>Venituri din ajustari pentru deprecierea dobanzilor - Credite de consum pentru nevoi personale</t>
  </si>
  <si>
    <t>762214.CTS</t>
  </si>
  <si>
    <t>Venituri din ajustari pentru deprecierea dobanzilor - Credite pentru finantarea stocurilor - Creditul pe Termen Scurt AGROCAPITAL</t>
  </si>
  <si>
    <t>762216.CIP_.LEI_TM</t>
  </si>
  <si>
    <t>Venituri din ajustari pentru deprecierea dobanzilor - Credite ipotecare LEI pe t mediu</t>
  </si>
  <si>
    <t>762217.ACI_LEI_TM</t>
  </si>
  <si>
    <t>Venituri din ajustari pentru deprecierea dobanzilor - Alte credite pentru investitii imobiliare LEI - Credit de investitie – t mediu</t>
  </si>
  <si>
    <t>903110.CNP</t>
  </si>
  <si>
    <t>Deschideri de credite confirmate - Credite de consum pentru nevoi personale</t>
  </si>
  <si>
    <t>903114.CTS</t>
  </si>
  <si>
    <t>Deschideri de credite confirmate - Credite pentru finantarea stocurilor - Creditul pe Termen Scurt AGROCAPITAL</t>
  </si>
  <si>
    <t>903117.ACI_LEI_TM</t>
  </si>
  <si>
    <t>Deschideri de credite confirmate - Alte credite pentru investitii imobiliare LEI - Credit de investitie – t mediu</t>
  </si>
  <si>
    <t>Alte garantii primite</t>
  </si>
  <si>
    <t>954,00</t>
  </si>
  <si>
    <t>99822.RON</t>
  </si>
  <si>
    <t>LEI - Alte valori date credite</t>
  </si>
  <si>
    <t>Contrapartida</t>
  </si>
  <si>
    <t>999114.CTS</t>
  </si>
  <si>
    <t>Contrapartida - angajament de acordare credit - Credite pentru finantarea stocurilor - Creditul pe Termen Scurt AGROCAPITAL</t>
  </si>
  <si>
    <t>Contrapartida - Garantii</t>
  </si>
  <si>
    <t>35811.RON</t>
  </si>
  <si>
    <t>Imprumuturi pe termen scurt de la actionari in LEI</t>
  </si>
  <si>
    <t>Amortizarea constructiilor</t>
  </si>
  <si>
    <t>Amortiz.Echip.Tehnologice</t>
  </si>
  <si>
    <t>Amortizarea Mobilierului, ap. birotica, echip. de protectie a valorilor umane si mat. si altor active corporale</t>
  </si>
  <si>
    <t>Capital subscris varsat - MAURIAND THEODOR</t>
  </si>
  <si>
    <t>Capital subscris varsat - GHEBAUR LIVIU</t>
  </si>
  <si>
    <t>Capital subscris varsat - GEMINI ESTATE</t>
  </si>
  <si>
    <t>Capital subscris varsat - ORBAN LUCIAN</t>
  </si>
  <si>
    <t>Capital subscris varsat - TOMIS PLUS S.R.L.</t>
  </si>
  <si>
    <t>Rezerve legale din profitul determinat inainte de deducerea impozitului pe profit an 2015</t>
  </si>
  <si>
    <t>SITUAŢIA PATRIMONIULUI</t>
  </si>
  <si>
    <t xml:space="preserve"> - mod. 5000 -</t>
  </si>
  <si>
    <t>JUDEŢUL_______________________________________|__|__|</t>
  </si>
  <si>
    <t>FORMA DE PROPRIETATE___________________________|__|__|</t>
  </si>
  <si>
    <t>DENUMIREA INSTITUŢIEI FINANCIARE NEBANCARE: _________________________________________</t>
  </si>
  <si>
    <t>ACTIVITATEA (se va înscrie activitatea  preponderentă) ______________________________________________________</t>
  </si>
  <si>
    <t>ADRESA  LOC: _____________________________, sector______</t>
  </si>
  <si>
    <t>Cod grupă CAEN    ________________________________|__|__|__|</t>
  </si>
  <si>
    <t>STR.:______________________________________nr.:_________</t>
  </si>
  <si>
    <t>CUI                                                _________|__|__|__|__|__|__|__|__|__|__|</t>
  </si>
  <si>
    <t>TELEFONUL: _________________FAXUL: ___________________</t>
  </si>
  <si>
    <t>NUMĂRUL DIN REGISTRUL</t>
  </si>
  <si>
    <t>COMERŢULUI _________________________________________</t>
  </si>
  <si>
    <t>N</t>
  </si>
  <si>
    <t xml:space="preserve"> Naţional*</t>
  </si>
  <si>
    <t xml:space="preserve">      </t>
  </si>
  <si>
    <t>S</t>
  </si>
  <si>
    <t xml:space="preserve"> Străninătate*</t>
  </si>
  <si>
    <t>G</t>
  </si>
  <si>
    <t xml:space="preserve"> Global*</t>
  </si>
  <si>
    <t xml:space="preserve">  </t>
  </si>
  <si>
    <t>mod 5000</t>
  </si>
  <si>
    <t>- RON -</t>
  </si>
  <si>
    <t>ACTIV</t>
  </si>
  <si>
    <t>Cod poziţie</t>
  </si>
  <si>
    <t>Amortizări şi ajustări pentru depreciere</t>
  </si>
  <si>
    <t>Sume nete</t>
  </si>
  <si>
    <t>Total</t>
  </si>
  <si>
    <t>Lei</t>
  </si>
  <si>
    <t>Valuta</t>
  </si>
  <si>
    <t>Persoane fizice</t>
  </si>
  <si>
    <t>Persoane juridice</t>
  </si>
  <si>
    <t xml:space="preserve">1 </t>
  </si>
  <si>
    <t xml:space="preserve">2 </t>
  </si>
  <si>
    <t xml:space="preserve">3 </t>
  </si>
  <si>
    <t xml:space="preserve">4 </t>
  </si>
  <si>
    <t xml:space="preserve">5 </t>
  </si>
  <si>
    <t xml:space="preserve">6 </t>
  </si>
  <si>
    <t>CASA ŞI ALTE VALORI</t>
  </si>
  <si>
    <t>010</t>
  </si>
  <si>
    <t>OPERAŢIUNI CU CLIENTELA ŞI OPERAŢIUNI ÎNTRE INSTITUŢIILE FINANCIARE NEBANCARE ŞI INSTITUŢIILE DE CREDIT</t>
  </si>
  <si>
    <t>CREDITE ACORDATE CLIENTELEI</t>
  </si>
  <si>
    <t>ok</t>
  </si>
  <si>
    <t>Creanţe comerciale</t>
  </si>
  <si>
    <t>- Scont</t>
  </si>
  <si>
    <t>- Factoring cu recurs</t>
  </si>
  <si>
    <t>- Forfetare</t>
  </si>
  <si>
    <t>- Factoring fără recurs</t>
  </si>
  <si>
    <t>- Alte creanţe comerciale</t>
  </si>
  <si>
    <t>Credite de trezorerie</t>
  </si>
  <si>
    <t>- Utilizări din deschideri de credite permanente</t>
  </si>
  <si>
    <t>- Credit global de exploatare</t>
  </si>
  <si>
    <t>- Diferenţe de rambursat legate de utilizarea cardurilor</t>
  </si>
  <si>
    <t>- Alte credite de trezorerie</t>
  </si>
  <si>
    <t>Credite de consum şi vânzări în rate</t>
  </si>
  <si>
    <t>- Credite de consum pentru nevoi personale</t>
  </si>
  <si>
    <t>- Credite de consum pentru achiziţionarea de bunuri</t>
  </si>
  <si>
    <t>- Vânzări în rate</t>
  </si>
  <si>
    <t>Credite pentru finanţarea operaţiunilor de comerţ exterior</t>
  </si>
  <si>
    <t>- Credite pentru import</t>
  </si>
  <si>
    <t>- Credite pentru export</t>
  </si>
  <si>
    <t>Credite pentru finanţarea stocurilor şi pentru echipamente</t>
  </si>
  <si>
    <t>- Credite pentru finanţarea stocurilor</t>
  </si>
  <si>
    <t>- Credite pentru echipamente</t>
  </si>
  <si>
    <t>Credite pentru investiţii imobiliare</t>
  </si>
  <si>
    <t>- Credite ipotecare</t>
  </si>
  <si>
    <t>- Alte credite pentru investiţii imobiliare</t>
  </si>
  <si>
    <t>Alte credite acordate clientelei</t>
  </si>
  <si>
    <t>Credite acordate instituţiilor financiare</t>
  </si>
  <si>
    <t>Microcredite*</t>
  </si>
  <si>
    <t>*) se completează numai de societăţile de microfinanţare. Aceste societăţi nu înscriu microcreditele acordate la celelalte poziţii aferente creditelor acordate clientelei (după destinaţia acestora).</t>
  </si>
  <si>
    <t>DENUMIREA INSTITUŢIEI FINANCIARE NEBANCARE</t>
  </si>
  <si>
    <t>................................................................................................................</t>
  </si>
  <si>
    <t xml:space="preserve"> Naţional</t>
  </si>
  <si>
    <t xml:space="preserve"> Străinătate</t>
  </si>
  <si>
    <t>Data: __,____,____,__</t>
  </si>
  <si>
    <t xml:space="preserve"> Global</t>
  </si>
  <si>
    <t>VALORI PRIMITE ÎN PENSIUNE</t>
  </si>
  <si>
    <t>VALORI DE RECUPERAT</t>
  </si>
  <si>
    <t>OPERAŢIUNI ÎNTRE INSTITUŢIILE FINANCIARE NEBANCARE ŞI INSTITUŢIILE DE CREDIT</t>
  </si>
  <si>
    <t>Conturi curente debitoare la instituţii de credit</t>
  </si>
  <si>
    <t>Depozite constituite la instituţii de credit</t>
  </si>
  <si>
    <t>- Depozite la vedere la instituţii de credit</t>
  </si>
  <si>
    <t>- Depozite la termen la instituţii de credit</t>
  </si>
  <si>
    <t>- Depozite colaterale la instituţii de credit</t>
  </si>
  <si>
    <t>Credite acordate instituţiilor de credit</t>
  </si>
  <si>
    <t>- Credite de pe o zi pe alta acordate instituţiilor de credit</t>
  </si>
  <si>
    <t>- Credite la termen acordate instituţiilor de credit</t>
  </si>
  <si>
    <t>Valori primite în pensiune de la instituţii de credit</t>
  </si>
  <si>
    <t>Valori de recuperat de la instituţii de credit</t>
  </si>
  <si>
    <t>Creante restante</t>
  </si>
  <si>
    <t>Creante indoielnice</t>
  </si>
  <si>
    <t>OPERAŢIUNI CU TITLURI ŞI OPERAŢIUNI DIVERSE</t>
  </si>
  <si>
    <t>Titluri primite în pensiune livrată</t>
  </si>
  <si>
    <t>Titluri de tranzacţie</t>
  </si>
  <si>
    <t>Titluri de plasament</t>
  </si>
  <si>
    <t>Titluri de investiţii</t>
  </si>
  <si>
    <t>Instrumente derivate</t>
  </si>
  <si>
    <t>Decontări între instituţie şi subunităţi</t>
  </si>
  <si>
    <t>Personal şi conturi asimilate</t>
  </si>
  <si>
    <t>Asigurări sociale, protecţia socială şi conturi asimilate</t>
  </si>
  <si>
    <t>Bugetul statului, fonduri speciale şi conturi asimilate</t>
  </si>
  <si>
    <t>Debitori diverşi</t>
  </si>
  <si>
    <t>Decontări din operaţiuni în asocieri în participaţie</t>
  </si>
  <si>
    <t>Conturi de stocuri</t>
  </si>
  <si>
    <t>Conturi de regularizare</t>
  </si>
  <si>
    <t>Creanţe restante</t>
  </si>
  <si>
    <t>Creanţe îndoielnice</t>
  </si>
  <si>
    <t>Creanţe ataşate</t>
  </si>
  <si>
    <t>ACTIVE IMOBILIZATE</t>
  </si>
  <si>
    <t>Credite subordonate</t>
  </si>
  <si>
    <t>Părţi în cadrul societăţilor comerciale legate, titluri de participare şi titluri ale activităţii de portofoliu</t>
  </si>
  <si>
    <t>Dotări pentru unităţile proprii din străinătate</t>
  </si>
  <si>
    <t>Imobilizări în curs şi avansuri acordate pentru imobilizări, imobilizări necorporale şi corporale</t>
  </si>
  <si>
    <t>Creanţe din operaţiuni de leasing financiar</t>
  </si>
  <si>
    <t>- Creanţe din operaţiuni de leasing financiar cu imobilizări necorporale</t>
  </si>
  <si>
    <t>- Creanţe din operaţiuni de leasing financiar cu imobilizări corporale</t>
  </si>
  <si>
    <t>ACŢIONARI (+/-)(1)</t>
  </si>
  <si>
    <t>TOTAL</t>
  </si>
  <si>
    <t>(1) Sumele negative trebuie să fie precedate de semnul -</t>
  </si>
  <si>
    <t>ADMINISTRATOR,</t>
  </si>
  <si>
    <t>CONDUCĂTORUL COMPARTIMENTULUI</t>
  </si>
  <si>
    <t xml:space="preserve">(CONDUCĂTORUL INSTITUŢIEI FINANCIARE </t>
  </si>
  <si>
    <t>FINANCIAR-CONTABIL,</t>
  </si>
  <si>
    <t>NEBANCARE)</t>
  </si>
  <si>
    <t>Numele, prenumele, semnătura</t>
  </si>
  <si>
    <t>Numele, prenumele şi</t>
  </si>
  <si>
    <t>şi ştampila instituţiei financiare nebancare</t>
  </si>
  <si>
    <t>semnătura</t>
  </si>
  <si>
    <t>ÎNTOCMIT</t>
  </si>
  <si>
    <t>Numele, prenumele şi tel.</t>
  </si>
  <si>
    <t xml:space="preserve">SITUAŢIA PATRIMONIULUI </t>
  </si>
  <si>
    <t>- mod. 5000 -</t>
  </si>
  <si>
    <t>DATORII ŞI CAPITALURI PROPRII</t>
  </si>
  <si>
    <t xml:space="preserve">B </t>
  </si>
  <si>
    <t>Împrumuturi primite de la instituţiile financiare</t>
  </si>
  <si>
    <t>Valori date în pensiune</t>
  </si>
  <si>
    <t>Conturi de factoring</t>
  </si>
  <si>
    <t>Operaţiuni între instituţiile financiare nebancare şi instituţiile de credit</t>
  </si>
  <si>
    <t xml:space="preserve"> - Conturi curente creditoare la instituţii de credit</t>
  </si>
  <si>
    <t>- Împrumuturi primite de la instituţii de credit</t>
  </si>
  <si>
    <t>- Valori date în pensiune instituţiilor de credit</t>
  </si>
  <si>
    <t>- Alte sume datorate instituţiilor de credit</t>
  </si>
  <si>
    <t>Datorii ataşate</t>
  </si>
  <si>
    <t>Titluri date în pensiune livrată</t>
  </si>
  <si>
    <t>Vărsăminte de efectuat privind titlurile</t>
  </si>
  <si>
    <t>Datorii constituite prin titluri</t>
  </si>
  <si>
    <t>Dividende de plată</t>
  </si>
  <si>
    <t>Creditori diverşi</t>
  </si>
  <si>
    <t>Împrumuturi primite de la acţionari şi alte împrumuturi</t>
  </si>
  <si>
    <t>- Împrumuturi primite de la acţionari</t>
  </si>
  <si>
    <t>- Alte împrumuturi</t>
  </si>
  <si>
    <t xml:space="preserve">      - Subvenţii pentru investiţii</t>
  </si>
  <si>
    <t xml:space="preserve">DATORII DIN OPERAŢIUNI DE LEASING FINANCIAR </t>
  </si>
  <si>
    <t>Datorii din operaţiuni de leasing financiar</t>
  </si>
  <si>
    <t>- Datorii din operaţiuni de leasing financiar cu imobilizări necorporale</t>
  </si>
  <si>
    <t>- Datorii din operaţiuni de leasing financiar cu imobilizări corporale</t>
  </si>
  <si>
    <t xml:space="preserve">Datorii ataşate </t>
  </si>
  <si>
    <t>CAPITALURI PROPRII, ASIMILATE ŞI PROVIZIOANE</t>
  </si>
  <si>
    <t>Capital</t>
  </si>
  <si>
    <t>Acţiuni proprii (-)</t>
  </si>
  <si>
    <t>Prime de capital</t>
  </si>
  <si>
    <t>Rezerve legale</t>
  </si>
  <si>
    <t>Rezerve statutare sau contractuale</t>
  </si>
  <si>
    <t>Rezerve din reevaluare</t>
  </si>
  <si>
    <t>Alte rezerve</t>
  </si>
  <si>
    <t>Datorii subordonate</t>
  </si>
  <si>
    <t>Provizioane</t>
  </si>
  <si>
    <t>Rezultatul reportat (+/-) (1)</t>
  </si>
  <si>
    <t>Profit sau pierdere (+/-) (1)</t>
  </si>
  <si>
    <t>Repartizarea profitului (-)</t>
  </si>
  <si>
    <t>Data: 31.12.2019</t>
  </si>
  <si>
    <t>CONTURI ÎN AFARA BILANŢULUI</t>
  </si>
  <si>
    <t>ANGAJAMENTE DE FINANŢARE</t>
  </si>
  <si>
    <t>Angajamente în favoarea instituţiilor de credit</t>
  </si>
  <si>
    <t>Angajamente primite de la instituţii de credit</t>
  </si>
  <si>
    <t>Angajamente în favoarea clientelei</t>
  </si>
  <si>
    <t>Angajamente primite de la clientelă</t>
  </si>
  <si>
    <t>ANGAJAMENTE DE GARANŢIE</t>
  </si>
  <si>
    <t>Cauţiuni, avaluri şi alte garanţii date instituţiilor de credit</t>
  </si>
  <si>
    <t>Cauţiuni, avaluri şi alte garanţii primite de la instituţii de credit</t>
  </si>
  <si>
    <t>Garanţii date pentru clientelă</t>
  </si>
  <si>
    <t>Garanţii primite de la clientelă</t>
  </si>
  <si>
    <t>ANGAJAMENTE PRIVIND TITLURILE</t>
  </si>
  <si>
    <t>Titluri de primit</t>
  </si>
  <si>
    <t>Titluri de livrat</t>
  </si>
  <si>
    <t>OPERAŢUNI DE SCHIMB LA VEDERE</t>
  </si>
  <si>
    <t>Lei cumpăraţi şi încă neprimiţi</t>
  </si>
  <si>
    <t xml:space="preserve">Valută cumpărată şi încă neprimită </t>
  </si>
  <si>
    <t>Lei vânduţi şi încă nelivraţi</t>
  </si>
  <si>
    <t>Valută vândută şi încă nelivrată</t>
  </si>
  <si>
    <t>CONTURI DE AJUSTARE  VALUTĂ(+/-) (1)</t>
  </si>
  <si>
    <t>INSTRUMENTE DERIVATE</t>
  </si>
  <si>
    <t>Operaţiuni ferme de schimb la termen</t>
  </si>
  <si>
    <t>- Lei de primit contra valută de livrat</t>
  </si>
  <si>
    <t>-Valută de livrat contra lei de primit</t>
  </si>
  <si>
    <t>- Valută de primit contra lei de livrat</t>
  </si>
  <si>
    <t>- Lei de livrat contra valută de primit</t>
  </si>
  <si>
    <t>- Valută de primit contra valută de livrat</t>
  </si>
  <si>
    <t>- Valută de livrat contra valută de primit</t>
  </si>
  <si>
    <t>Alte instrumente derivate ferme de curs de schimb</t>
  </si>
  <si>
    <t>Instrumente derivate condiţionale de curs de schimb</t>
  </si>
  <si>
    <t xml:space="preserve"> - Instrumente cumpărate</t>
  </si>
  <si>
    <t xml:space="preserve"> - Instrumente vândute</t>
  </si>
  <si>
    <t>Instrumente derivate ferme de rată a dobânzii</t>
  </si>
  <si>
    <t>Instrumente derivate condiţionale de rată a dobânzii</t>
  </si>
  <si>
    <t>Instrumente derivate ferme pe acţiuni şi indici bursieri</t>
  </si>
  <si>
    <t>Instrumente derivate condiţionale pe acţiuni şi indici bursieri</t>
  </si>
  <si>
    <t>Alte instrumente derivate</t>
  </si>
  <si>
    <t>GARANŢII REALE PRIMITE</t>
  </si>
  <si>
    <t xml:space="preserve">       - Ipoteci imobiliare</t>
  </si>
  <si>
    <t xml:space="preserve">       - Gajuri cu deposedare</t>
  </si>
  <si>
    <t xml:space="preserve">      - Gajuri fără deposedare</t>
  </si>
  <si>
    <t xml:space="preserve">      - Alte garnţii primite</t>
  </si>
  <si>
    <t>GARANŢII REALE DATE</t>
  </si>
  <si>
    <t xml:space="preserve">      - Alte garanţii date</t>
  </si>
  <si>
    <t xml:space="preserve">ALTE ANGAJAMENTE </t>
  </si>
  <si>
    <t>- Angajamente primite</t>
  </si>
  <si>
    <t>- Angajamente date</t>
  </si>
  <si>
    <t>ANGAJAMENTE ÎNDOIELNICE</t>
  </si>
  <si>
    <t>ALTE CONTURI ÎN AFARA BILANŢULUI</t>
  </si>
  <si>
    <t xml:space="preserve">      - Bunuri luate cu chirie</t>
  </si>
  <si>
    <t xml:space="preserve">     - Valori primite în păstrare sau custodie</t>
  </si>
  <si>
    <t>- Debitori din penalităţi pretinse</t>
  </si>
  <si>
    <t>- Amortizarea aferentă gradului de neutilizare a mijloacelor fixe</t>
  </si>
  <si>
    <t>- Alte valori primite</t>
  </si>
  <si>
    <t>- Alte valori date</t>
  </si>
  <si>
    <t>- Stocuri de natura obiectelor de inventar date în folosinţă</t>
  </si>
  <si>
    <t>(1) Sumele negative trebuie să fie precedate de semnul (-)</t>
  </si>
  <si>
    <t xml:space="preserve">CREANŢE RESTANTE ŞI CREANŢE ÎNDOIELNICE                      </t>
  </si>
  <si>
    <t xml:space="preserve"> – mod. 5026 -</t>
  </si>
  <si>
    <t>DENUMIREA INSTITUŢIEI FINANCIARE NEBANCARE:</t>
  </si>
  <si>
    <t>....................................................................................................</t>
  </si>
  <si>
    <t>mod 5026</t>
  </si>
  <si>
    <t>LEI</t>
  </si>
  <si>
    <t>VALUTA</t>
  </si>
  <si>
    <t>CREANŢE DIN OPERAŢIUNI CU CLIENTELA</t>
  </si>
  <si>
    <t>CREANŢE RESTANTE</t>
  </si>
  <si>
    <t>Creanţe restante, din care :</t>
  </si>
  <si>
    <t>- Creanţe comerciale</t>
  </si>
  <si>
    <t>- Credite de trezorerie</t>
  </si>
  <si>
    <t>- Credite de consum şi vânzări în rate</t>
  </si>
  <si>
    <t>- Credite de consum</t>
  </si>
  <si>
    <t>- Credite pentru finanţarea operaţiunilor de comerţ exterior</t>
  </si>
  <si>
    <t>- Credite pentru finanţarea stocurilor şi pentru echipamente</t>
  </si>
  <si>
    <t xml:space="preserve"> - Credite pentru investiţii imobiliare</t>
  </si>
  <si>
    <t>- Alte credite acordate clientelei</t>
  </si>
  <si>
    <t>- Credite acordate instituţiilor financiare</t>
  </si>
  <si>
    <t>- Microcredite *)</t>
  </si>
  <si>
    <t>- Valori primite în pensiune</t>
  </si>
  <si>
    <t>- Valori de recuperat</t>
  </si>
  <si>
    <t>Dobânzi restante privind :</t>
  </si>
  <si>
    <t>……………………………………………………………………………………………….</t>
  </si>
  <si>
    <t>- Credite pentru investiţii imobiliare</t>
  </si>
  <si>
    <t>Creanţe ataşate privind:</t>
  </si>
  <si>
    <t>- Creanţe restante, din care:</t>
  </si>
  <si>
    <t>nu era formula</t>
  </si>
  <si>
    <t>Credite de consum pentru achiziţionarea de bunuri</t>
  </si>
  <si>
    <t>DENUMIREA INSTITUŢIEI FINANCIARE NEBANCARE:......................................................</t>
  </si>
  <si>
    <t>- Dobânzi restante, din care:</t>
  </si>
  <si>
    <t>CREANŢE ÎNDOIELNICE</t>
  </si>
  <si>
    <t>Creanţe îndoielnice, din care :</t>
  </si>
  <si>
    <t>Dobânzi îndoielnice privind :</t>
  </si>
  <si>
    <t>Suma pusa manual, din Balanta-Andreea</t>
  </si>
  <si>
    <t>nu e mapat corect?</t>
  </si>
  <si>
    <t>- Creanţe îndoielnice, din care:</t>
  </si>
  <si>
    <t>turbo+jdr penalitati restante</t>
  </si>
  <si>
    <t>- Dobânzi îndoielnice, din care:</t>
  </si>
  <si>
    <t>ajustare manuala: "*0-464545"</t>
  </si>
  <si>
    <t>CREANŢE DIN OPERAŢIUNI CU INSTITUŢIILE DE CREDIT</t>
  </si>
  <si>
    <t>Creanţe restante, din care:</t>
  </si>
  <si>
    <t>- Conturi curente debitoare la instituţii de credit</t>
  </si>
  <si>
    <t>- Depozite constituite la instituţii de credit</t>
  </si>
  <si>
    <t>- Depozite la vedere</t>
  </si>
  <si>
    <t>- Depozite la termen</t>
  </si>
  <si>
    <t>- Depozite colaterale</t>
  </si>
  <si>
    <t>- Credite acordate instituţiilor de credit</t>
  </si>
  <si>
    <t>- Credite de pe o zi pe alta</t>
  </si>
  <si>
    <t>- Credite la termen</t>
  </si>
  <si>
    <t>- Valori primite în pensiune de la instituţii de credit</t>
  </si>
  <si>
    <t>- Valori de recuperat de la instituţii de credit</t>
  </si>
  <si>
    <t>Dobânzi restante privind:</t>
  </si>
  <si>
    <t>Creanţe îndoielnice, din care:</t>
  </si>
  <si>
    <t>Dobânzi îndoielnice privind:</t>
  </si>
  <si>
    <t>CREANŢE DIN OPERAŢIUNI DE LEASING FINANCIAR</t>
  </si>
  <si>
    <t>*) Rândurile aferente microcreditelor se completează doar de către societăţile de microfinanţare. Societăţile de microfinanţare nu completează decât rândurile aferente microcreditelor şi operaţiunilor cu instituţiile de credit.</t>
  </si>
  <si>
    <t>PROVIZIOANE PENTRU CREANŢE RESTANTE ŞI ÎNDOIELNICE DIN OPERAŢIUNI CU CLIENTELA                                              – mod. 5027 -</t>
  </si>
  <si>
    <t>...................................................................................</t>
  </si>
  <si>
    <t>mod 5027</t>
  </si>
  <si>
    <t>PROVIZIOANE PENTRU CREANŢE RESTANTE ŞI ÎNDOIELNICE DIN OPERAŢIUNI CU CLIENTELA</t>
  </si>
  <si>
    <t>PROVIZIOANE PENTRU CREANŢE RESTANTE</t>
  </si>
  <si>
    <t>Provizioane pentru creanţe restante, din care :</t>
  </si>
  <si>
    <t>Provizioane aferente dobânzilor restante privind :</t>
  </si>
  <si>
    <t>.....................................................................................</t>
  </si>
  <si>
    <t>Provizioane aferente creanţelor ataşate privind:</t>
  </si>
  <si>
    <t>PROVIZIOANE PENTRU CREANŢE ÎNDOIELNICE</t>
  </si>
  <si>
    <t>Provizioane pentru creanţe îndoielnice, din care :</t>
  </si>
  <si>
    <t>Provizioane aferente dobânzilor îndoielnice privind :</t>
  </si>
  <si>
    <t>- Microcredite</t>
  </si>
  <si>
    <t>PROVIZIOANE PENTRU CREANŢE RESTANTE ŞI ÎNDOIELNICE DIN OPERAŢIUNI CU INSTITUŢIILE DE CREDIT</t>
  </si>
  <si>
    <t>Provizioane pentru creanţe restante, din care:</t>
  </si>
  <si>
    <t>Provizioane aferente dobânzilor restante privind:</t>
  </si>
  <si>
    <t>Provizioane pentru creanţe îndoielnice, din care:</t>
  </si>
  <si>
    <t>Provizioane aferente dobânzilor îndoielnice privind:</t>
  </si>
  <si>
    <t>PROVIZIOANE PENTRU CREANŢE RESTANTE ŞI ÎNDOIELNICE DIN OPERAŢIUNI DE LEASING FINANCIAR</t>
  </si>
  <si>
    <t>(CONDUCĂTORUL INSTITUŢIEI FINANCIARE</t>
  </si>
  <si>
    <t xml:space="preserve"> NEBANCARE)</t>
  </si>
  <si>
    <t>REPARTIZAREA PROFITULUI</t>
  </si>
  <si>
    <t xml:space="preserve"> – mod. 5084 -</t>
  </si>
  <si>
    <t>Data:31.12.2019</t>
  </si>
  <si>
    <t>mod 5084</t>
  </si>
  <si>
    <t>Denumirea indicatorilor</t>
  </si>
  <si>
    <t>Sume</t>
  </si>
  <si>
    <t>REPARTIZĂRI DIN PROFIT</t>
  </si>
  <si>
    <t>Acoperirea pierderilor contabile din anii precedenţi</t>
  </si>
  <si>
    <t>Alte rezerve constituite ca surse proprii de finanţare</t>
  </si>
  <si>
    <t>Alte repartizări prevăzute de lege</t>
  </si>
  <si>
    <t>PROFIT NEREPARTIZAT</t>
  </si>
  <si>
    <t>(CONDUCĂTORUL INSTITUŢIEI</t>
  </si>
  <si>
    <t xml:space="preserve"> FINANCIARE NEBANCARE)</t>
  </si>
  <si>
    <t xml:space="preserve">CONTUL DE PROFIT ŞI PIERDERE </t>
  </si>
  <si>
    <t>– mod. 5080 -</t>
  </si>
  <si>
    <t>JUDEŢUL  _______________________________________|__|__|</t>
  </si>
  <si>
    <t>FORMA DE PROPRIETATE __________|__|__|</t>
  </si>
  <si>
    <t>DENUMIREA INSTITUŢIEI FINANCIARE NEBANCARE:_________________________________________</t>
  </si>
  <si>
    <t>ACTIVITATEA (se va înscrie activitatea                                                                       preponderentă) ________________________</t>
  </si>
  <si>
    <t>STR.:_________________________________________nr.:_______</t>
  </si>
  <si>
    <t>Cod grupă CAEN _______________|__|__|__|</t>
  </si>
  <si>
    <t>TELEFONUL: ____________________FAXUL: ________________</t>
  </si>
  <si>
    <t>CUI              ___|__|__|__|__|__|__|__|__|__|__|</t>
  </si>
  <si>
    <t xml:space="preserve"> Străinătate*</t>
  </si>
  <si>
    <t>mod 5080</t>
  </si>
  <si>
    <t>Suma</t>
  </si>
  <si>
    <t>VENITURI DIN ACTIVITATEA DE EXPLOATARE</t>
  </si>
  <si>
    <t>Venituri din operaţiunile cu clientela</t>
  </si>
  <si>
    <t>Dobânzi</t>
  </si>
  <si>
    <t>- Creanţe comerciale şi credite acordate clientelei</t>
  </si>
  <si>
    <t xml:space="preserve">- Forfetare </t>
  </si>
  <si>
    <t>cont 7021</t>
  </si>
  <si>
    <t xml:space="preserve"> - Microcredite*</t>
  </si>
  <si>
    <t>- Alte dobânzi</t>
  </si>
  <si>
    <t>venituri din dobanzi cont 7027+70331</t>
  </si>
  <si>
    <t>- Creanţe restante şi îndoielnice</t>
  </si>
  <si>
    <t>cont  7028 dobanzi din penalitati</t>
  </si>
  <si>
    <t xml:space="preserve">ok </t>
  </si>
  <si>
    <t>Venituri din operaţiunile cu titluri</t>
  </si>
  <si>
    <t>- Dobânzi de la titlurile primite în pensiune livrată</t>
  </si>
  <si>
    <t>- Venituri din titlurile de tranzacţie</t>
  </si>
  <si>
    <t>- Venituri din titlurile de plasament</t>
  </si>
  <si>
    <t>- Venituri din titlurile de investiţii</t>
  </si>
  <si>
    <t>- Venituri din datorii constituite prin titluri</t>
  </si>
  <si>
    <t>- Venituri diverse din operaţiunile cu titluri</t>
  </si>
  <si>
    <t>- Dobânzi din creanţe restante şi îndoielnice</t>
  </si>
  <si>
    <t>- Comisioane</t>
  </si>
  <si>
    <t>Venituri din operaţiunile de leasing</t>
  </si>
  <si>
    <t>- Dobânzi aferente creanţelor din operaţiuni de leasing financiar</t>
  </si>
  <si>
    <t>- Venituri din chirii</t>
  </si>
  <si>
    <t>*) se completează numai de societăţile de microfinanţare. Aceste societăţi nu înscriu veniturile din dobânzi aferente microcreditelor acordate la celelalte poziţii aferente veniturilor din dobânzi aferente creditelor acordate clientelei (după destinaţia respectivelor credite).</t>
  </si>
  <si>
    <t xml:space="preserve">DENUMIREA INSTITUŢIEI FINANCIARE </t>
  </si>
  <si>
    <t>NEBANCARE...................................................................................................</t>
  </si>
  <si>
    <t>Venituri din credite subordonate, părţi în cadrul societăţilor comerciale legate, titluri de participare şi titluri ale activităţii de portofoliu</t>
  </si>
  <si>
    <t>Venituri din operaţiunile de schimb</t>
  </si>
  <si>
    <t>- Venituri din diferenţe de curs valutar aferente tranzacţiilor în valută</t>
  </si>
  <si>
    <t>Venituri din operaţiunile în afara bilanţului şi operaţiunile cu instrumente financiare derivate</t>
  </si>
  <si>
    <t>- Venituri din angajamentele de finanţare</t>
  </si>
  <si>
    <t>- Angajamente de finanţare în favoarea instituţiilor de credit</t>
  </si>
  <si>
    <t>- Angajamente de finanţare în favoarea clientelei</t>
  </si>
  <si>
    <t>- Venituri din angajamentele de garanţie</t>
  </si>
  <si>
    <t>- Angajamente de garanţie în favoarea instituţiilor de credit</t>
  </si>
  <si>
    <t>- Angajamente de garanţie în favoarea clientelei</t>
  </si>
  <si>
    <t>- Venituri privind operaţiunile cu instrumente financiare derivate</t>
  </si>
  <si>
    <t>- Venituri din instrumentele de acoperire</t>
  </si>
  <si>
    <t>- Venituri din alte angajamente date</t>
  </si>
  <si>
    <t>Venituri din prestaţiile de servicii financiare</t>
  </si>
  <si>
    <t>Alte venituri din activitatea de exploatare</t>
  </si>
  <si>
    <t>VENITURI DIVERSE DIN EXPLOATARE</t>
  </si>
  <si>
    <t>Cota-parte din cheltuielile sediului social</t>
  </si>
  <si>
    <t>Venituri din reevaluarea imobilizărilor corporale</t>
  </si>
  <si>
    <t>Venituri din cedarea părţilor în cadrul societăţilor comerciale legate, a titlurilor de participare şi a titlurilor activităţii de portofoliu</t>
  </si>
  <si>
    <t>Venituri din cedarea şi casarea imobilizărilor corporale şi necorporale</t>
  </si>
  <si>
    <t>- Venituri din cedarea şi casarea imobilizărilor corporale</t>
  </si>
  <si>
    <t>- Venituri din cedarea şi casarea imobilizărilor necorporale</t>
  </si>
  <si>
    <t>Venituri accesorii</t>
  </si>
  <si>
    <t>- Venituri din alte activităţi</t>
  </si>
  <si>
    <t>- Alte venituri accesorii</t>
  </si>
  <si>
    <t>- Venituri din operaţiuni de intermediere în domeniul asigurărilor</t>
  </si>
  <si>
    <t>- Venituri accesorii diverse</t>
  </si>
  <si>
    <t>Alte venituri diverse din exploatare</t>
  </si>
  <si>
    <t>- Cota-parte din subvenţiile de investiţii trecută la venituri</t>
  </si>
  <si>
    <t>- Venituri din subvenţii de exploatare</t>
  </si>
  <si>
    <t>- Venituri din producţia de imobilizări</t>
  </si>
  <si>
    <t>- Venituri privind bunurile mobile şi imobile din executarea creanţelor</t>
  </si>
  <si>
    <t>- Alte venituri</t>
  </si>
  <si>
    <t>- Venituri din despăgubiri, amenzi şi penalităţi</t>
  </si>
  <si>
    <t>- Venituri din donaţii</t>
  </si>
  <si>
    <t>- Alte venituri diverse de exploatare</t>
  </si>
  <si>
    <t xml:space="preserve">VENITURI DIN AJUSTĂRI PENTRU DEPRECIERE, PROVIZIOANE ŞI RECUPERARI DE CREANŢE </t>
  </si>
  <si>
    <t>Venituri din fondul comercial negativ</t>
  </si>
  <si>
    <t>Venituri din ajustări pentru deprecierea creanţelor din operaţiuni cu clientela, precum şi din operaţiuni între instituţiile financiare nebancare şi instituţiile de credit</t>
  </si>
  <si>
    <t>- Venituri din provizioane specifice de risc de credit</t>
  </si>
  <si>
    <t>- Venituri din provizioane specifice de risc de dobânda</t>
  </si>
  <si>
    <t>NEBANCARE................................................................................................................</t>
  </si>
  <si>
    <t>Venituri din ajustări pentru depreciere privind operaţiuni cu titluri şi operaţiuni diverse</t>
  </si>
  <si>
    <t>- Venituri din provizioane pentru deprecierea titlurilor</t>
  </si>
  <si>
    <t>- Venituri din provizioane pentru deprecierea stocurilor</t>
  </si>
  <si>
    <t xml:space="preserve"> - Venituri din provizioane pentru creanţe din operaţiuni cu titluri şi operaţiuni diverse</t>
  </si>
  <si>
    <t>Venituri din ajustări pentru deprecierea activelor imobilizate</t>
  </si>
  <si>
    <t>- Venituri din ajustări pentru deprecierea părţilor deţinute în cadrul societăţilor comerciale legate, a titlurilor de participare şi a titlurilor activităţii de portofoliu</t>
  </si>
  <si>
    <t>- Venituri din ajustări pentru deprecierea imobilizărilor</t>
  </si>
  <si>
    <t>- Venituri din ajustări pentru operaţiunile de leasing financiar</t>
  </si>
  <si>
    <t xml:space="preserve"> - Venituri din ajustări pentru creanţe aferente valorilor imobilizate</t>
  </si>
  <si>
    <t>Venituri din provizioane</t>
  </si>
  <si>
    <t>- Venituri din provizioane pentru riscuri de executare a angajamentelor prin semnătură</t>
  </si>
  <si>
    <t xml:space="preserve"> - Venituri din provizioane pentru pensii şi obligaţii similare</t>
  </si>
  <si>
    <t>- Venituri din provizioane pentru risc de ţară</t>
  </si>
  <si>
    <t>- Venituri din provizioane pentru restructurare</t>
  </si>
  <si>
    <t xml:space="preserve"> - Venituri din provizioane pentru dezafectarea imobilizărilor corporale şi alte acţiuni similare legate de acestea</t>
  </si>
  <si>
    <t xml:space="preserve"> - Venituri din provizioane pentru impozite</t>
  </si>
  <si>
    <t xml:space="preserve">          - Venituri din provizioane pentru participarea personalului la profit</t>
  </si>
  <si>
    <t>- Venituri din alte provizioane</t>
  </si>
  <si>
    <t>Venituri din recuperări de creanţe amortizate</t>
  </si>
  <si>
    <t>VENITURI DIN OPERAŢIUNI ÎNTRE INSTITUŢIILE FINANCIARE NEBANCARE ŞI INSTITUŢIILE DE CREDIT</t>
  </si>
  <si>
    <t>- la vedere</t>
  </si>
  <si>
    <t>- la termen</t>
  </si>
  <si>
    <t>- colaterale</t>
  </si>
  <si>
    <t>- de pe o zi pe alta</t>
  </si>
  <si>
    <t>TOTAL VENITURI CURENTE</t>
  </si>
  <si>
    <t>VENITURI EXTRAORDINARE</t>
  </si>
  <si>
    <t>TOTAL VENITURI</t>
  </si>
  <si>
    <t>CHELTUIELI DE EXPLOATARE</t>
  </si>
  <si>
    <t>Cheltuieli cu operaţiunile cu clientela</t>
  </si>
  <si>
    <t>- Conturi de factoring</t>
  </si>
  <si>
    <t>- Împrumuturi primite de la instituţii financiare</t>
  </si>
  <si>
    <t>- Valori date în pensiune</t>
  </si>
  <si>
    <t>Cheltuieli pentru operaţiunile cu titluri</t>
  </si>
  <si>
    <t>- Dobânzi la titlurile date în pensiune livrată</t>
  </si>
  <si>
    <t>- Pierderi la titlurile de tranzacţie</t>
  </si>
  <si>
    <t>- Pierderi din cesiunea titlurilor de plasament</t>
  </si>
  <si>
    <t>- Cheltuieli cu titlurile de investiţii</t>
  </si>
  <si>
    <t>- Cheltuieli privind datoriile constituite prin titluri</t>
  </si>
  <si>
    <t>- Cheltuieli diverse privind operaţiunile cu titluri</t>
  </si>
  <si>
    <t>Cheltuieli cu operaţiunile de leasing</t>
  </si>
  <si>
    <t>- Dobânzi aferente datoriilor din operaţiuni de leasing financiar</t>
  </si>
  <si>
    <t>- Cheltuieli cu chiriile</t>
  </si>
  <si>
    <t>Cheltuieli privind datoriile subordonate</t>
  </si>
  <si>
    <t>- Cheltuieli privind datoriile subordonate</t>
  </si>
  <si>
    <t>Cheltuieli privind operaţiunile de schimb</t>
  </si>
  <si>
    <t>- Cheltuieli din diferenţe de curs valutar aferente tranzacţiilor în valută</t>
  </si>
  <si>
    <t>Cheltuieli privind operaţiunile în afara bilanţului şi operaţiunile cu instrumente derivate</t>
  </si>
  <si>
    <t>- Cheltuieli cu angajamentele de creditare</t>
  </si>
  <si>
    <t>- Angajamente de creditare primite de la instituţii de credit</t>
  </si>
  <si>
    <t>- Angajamente de creditare primite de la clientelă</t>
  </si>
  <si>
    <t>- Cheltuieli cu garanţiile financiare</t>
  </si>
  <si>
    <t>- Garanţii financiare primite de la instituţii de credit</t>
  </si>
  <si>
    <t>- Garanţii financiare primite de la clientelă</t>
  </si>
  <si>
    <t>- Cheltuieli privind operaţiunile cu instrumente derivate</t>
  </si>
  <si>
    <t>- Cheltuieli cu instrumentele de acoperire</t>
  </si>
  <si>
    <t>- Cheltuieli cu alte angajamente primite</t>
  </si>
  <si>
    <t>Cheltuieli cu prestaţiile de servicii financiare</t>
  </si>
  <si>
    <t>Alte cheltuieli de exploatare</t>
  </si>
  <si>
    <t>CHELTUIELI CU PERSONALUL</t>
  </si>
  <si>
    <t>Cheltuieli privind asigurările şi protecţia socială</t>
  </si>
  <si>
    <t>- Contribuţia unităţii la asigurările sociale</t>
  </si>
  <si>
    <t>- Contribuţia unităţii pentru ajutorul de somaj</t>
  </si>
  <si>
    <t>- Contribuţia anagajatorului pentru asigurările sociale de sănătate</t>
  </si>
  <si>
    <t>- Alte cheltuieli privind asigurările şi protecţia socială</t>
  </si>
  <si>
    <t>Cheltuieli cu tichetele de masă acordate salariaţilor</t>
  </si>
  <si>
    <t>Alte cheltuieli privind personalul</t>
  </si>
  <si>
    <t>CHELTUIELI CU ALTE IMPOZITE, TAXE ŞI VĂRSĂMINTE ASIMILATE</t>
  </si>
  <si>
    <t>CHELTUIELI CU MATERIALELE, LUCRĂRILE ŞI SERVICIILE EXECUTATE DE TERŢI</t>
  </si>
  <si>
    <t>Cheltuieli cu materialele</t>
  </si>
  <si>
    <t>Cheltuieli privind materialele de natura obiectelor de inventar</t>
  </si>
  <si>
    <t>Cheltuieli privind alte stocuri</t>
  </si>
  <si>
    <t>Cheltuieli cu lucrările şi serviciile executate de terţi</t>
  </si>
  <si>
    <t xml:space="preserve"> - Cheltuieli de întreţinere şi reparaţii</t>
  </si>
  <si>
    <t>- Cheltuieli privind energia şi apa</t>
  </si>
  <si>
    <t>- Cheltuieli poştale şi taxe de telecomunicaţii</t>
  </si>
  <si>
    <t>- Cheltuieli cu colaboratorii şi de intermediere</t>
  </si>
  <si>
    <t>- Cheltuieli cu deplasări, detaşări, transferări şi transportul personalului şi bunurilor</t>
  </si>
  <si>
    <t xml:space="preserve"> - Alte Cheltuieli cu lucrările şi serviciile executate de terţi</t>
  </si>
  <si>
    <t>- Cheltuieli cu primele de asigurare</t>
  </si>
  <si>
    <t>- Cheltuieli cu redevenţele privind concesiunile</t>
  </si>
  <si>
    <t>- Alte cheltuieli</t>
  </si>
  <si>
    <t>Cheltuieli de protocol, reclamă şi publicitate</t>
  </si>
  <si>
    <t>CHELTUIELI DIVERSE DE EXPLOATARE</t>
  </si>
  <si>
    <t>Cheltuieli din reevaluarea imobilizărilor corporale</t>
  </si>
  <si>
    <t>Pierderi din cedarea părţilor în cadrul societăţilor comerciale legate, a titlurilor de participare şi a titlurilor activităţii de portofoliu</t>
  </si>
  <si>
    <t>Pierderi din cedarea şi casarea imobilizărilor corporale şi necorporale</t>
  </si>
  <si>
    <t>- Pierderi din cedarea şi casarea imobilizărilor corporale</t>
  </si>
  <si>
    <t>- Pierderi din cedarea şi casarea imobilizărilor necorporale</t>
  </si>
  <si>
    <t>Alte cheltuieli diverse de exploatare</t>
  </si>
  <si>
    <t>CHELTUIELI CU AMORTIZĂRILE PRIVIND IMOBILIZĂRILE NECORPORALE ŞI CORPORALE</t>
  </si>
  <si>
    <t>Cheltuieli cu amortizările imobilizărilor necorporale</t>
  </si>
  <si>
    <t>Cheltuieli cu amortizările imobilizărilor corporale</t>
  </si>
  <si>
    <t>CHELTUIELI CU AJUSTĂRI PENTRU DEPRECIERE, PROVIZIOANE ŞI PIERDERI DIN CREANŢE</t>
  </si>
  <si>
    <t>Cheltuieli cu provizioane pentru creanţe din operaţiuni cu clientela, precum şi din operaţiuni între instituţiile financiare nebancare şi instituţiile de credit</t>
  </si>
  <si>
    <t>- Cheltuieli cu ajustări pentru deprecierea creditului</t>
  </si>
  <si>
    <t>- Cheltuieli cu ajustări pentru deprecierea dobânzilor</t>
  </si>
  <si>
    <t>Cheltuieli cu ajustări pentru depreciere privind operaţiuni cu titluri şi operaţiuni diverse</t>
  </si>
  <si>
    <t>- Cheltuieli cu ajustări pentru deprecierea titlurilor</t>
  </si>
  <si>
    <t>- Cheltuieli cu ajustări pentru deprecierea stocurilor</t>
  </si>
  <si>
    <t xml:space="preserve"> - Cheltuieli cu ajustări pentru creanţe din operaţiuni cu titluri şi operaţiuni diverse</t>
  </si>
  <si>
    <t>Cheltuieli cu ajustări pentru deprecierea activelor imobilizate</t>
  </si>
  <si>
    <t>- Cheltuieli cu ajustări pentru deprecierea părţilor deţinute în cadrul societăţilor comerciale legate, a titlurilor de participare şi a titlurilor activităţii de portofoliu</t>
  </si>
  <si>
    <t>- Cheltuieli cu ajustări pentru deprecierea imobilizărilor</t>
  </si>
  <si>
    <t>- Cheltuieli cu ajustări pentru operaţiunile de leasing financiar</t>
  </si>
  <si>
    <t xml:space="preserve"> - Cheltuieli cu ajustări pentru creanţe aferente valorilor imobilizate</t>
  </si>
  <si>
    <t>Cheltuieli cu provizioane</t>
  </si>
  <si>
    <t>- Cheltuieli cu provizioane pentru riscuri de executare a angajamentelor prin semnătură</t>
  </si>
  <si>
    <t xml:space="preserve"> - Cheltuieli cu provizioane pentru pensii şi obligaţii similare</t>
  </si>
  <si>
    <t>- Cheltuieli cu provizioane pentru risc de ţară</t>
  </si>
  <si>
    <t>- Cheltuieli cu provizioane pentru restructurare</t>
  </si>
  <si>
    <t>- Cheltueili cu provizioane pentru impozite</t>
  </si>
  <si>
    <t xml:space="preserve"> - Cheltuieli cu provizioane pentru participarea personalului la profit</t>
  </si>
  <si>
    <t>- Cheltuieli cu alte provizioane</t>
  </si>
  <si>
    <t>Pierderi din creanţe nerecuperabile acoperite cu provizioane</t>
  </si>
  <si>
    <t>Pierderi din creanţe nerecuperabile neacoperite cu provizioane</t>
  </si>
  <si>
    <t>CHELTUIELI DIN OPERAŢIUNI ÎNTRE INSTITUŢIILE FINANCIARE NEBANCARE ŞI INSTITUŢIILE DE CREDIT</t>
  </si>
  <si>
    <t>- Conturi curente creditoare la instituţii de credit</t>
  </si>
  <si>
    <t>TOTAL CHELTUIELI CURENTE</t>
  </si>
  <si>
    <t>CHELTUIELI EXTRAORDINARE</t>
  </si>
  <si>
    <t>TOTAL CHELTUIELI *)</t>
  </si>
  <si>
    <t>*) mai puţin cheltuielile cu impozitul pe profit şi alte cheltuieli cu impozite</t>
  </si>
  <si>
    <t xml:space="preserve">(CONDUCĂTORUL INSTITUŢIEI </t>
  </si>
  <si>
    <t>FINANCIARE NEBANCARE)</t>
  </si>
  <si>
    <t>REZULTATUL CURENT</t>
  </si>
  <si>
    <t>PROFIT</t>
  </si>
  <si>
    <t>PIERDERE</t>
  </si>
  <si>
    <t>REZULTATUL EXTRAORDINAR</t>
  </si>
  <si>
    <t>REZULTATUL BRUT AL EXERCIŢIULUI</t>
  </si>
  <si>
    <t>Impozitul pe profit şi alte impozite</t>
  </si>
  <si>
    <t>- Cheltuieli cu impozitul pe profit</t>
  </si>
  <si>
    <t>- Alte cheltuieli cu impozitele care nu apar în elementele de mai sus</t>
  </si>
  <si>
    <t>REZULTATUL NET AL EXERCIŢIULUI</t>
  </si>
  <si>
    <t xml:space="preserve">INDICATORI DE ACTIVITATE </t>
  </si>
  <si>
    <t>– mod. 5090 -</t>
  </si>
  <si>
    <t>Data:31.12.2020</t>
  </si>
  <si>
    <t>mod 5090</t>
  </si>
  <si>
    <t>PERSONALUL</t>
  </si>
  <si>
    <t>Realizări aferente perioadei de raportare</t>
  </si>
  <si>
    <t>Număr salariaţi, din care:</t>
  </si>
  <si>
    <t xml:space="preserve">    - Număr salariaţi din compartimentele front office</t>
  </si>
  <si>
    <t>013</t>
  </si>
  <si>
    <t xml:space="preserve">    - Număr salariaţi din compartimentele back office</t>
  </si>
  <si>
    <t>016</t>
  </si>
  <si>
    <t>Număr mediu de salariaţi (cu contract de muncă)</t>
  </si>
  <si>
    <t>020</t>
  </si>
  <si>
    <t>Număr colaboratori (cu contract civil)</t>
  </si>
  <si>
    <t>030</t>
  </si>
  <si>
    <t>Salarii brute                                                                                           -RON-</t>
  </si>
  <si>
    <t>040</t>
  </si>
  <si>
    <t>Cheltuieli cu salariaţii din compartimentele front office                 -RON-</t>
  </si>
  <si>
    <t>050</t>
  </si>
  <si>
    <t>Cheltuieli cu salariaţii din compartimentele back office                 -RON-</t>
  </si>
  <si>
    <t>060</t>
  </si>
  <si>
    <t>Drepturi băneşti cuvenite colaboratorilor                                        -RON -</t>
  </si>
  <si>
    <t>070</t>
  </si>
  <si>
    <t>REŢEAUA COMERCIALĂ</t>
  </si>
  <si>
    <t>Număr subunităţi teritoriale în funcţiune, în ţară, din care:</t>
  </si>
  <si>
    <t xml:space="preserve">    - sucursale</t>
  </si>
  <si>
    <t xml:space="preserve">    - agenţii</t>
  </si>
  <si>
    <t xml:space="preserve">    - puncte de lucru</t>
  </si>
  <si>
    <t xml:space="preserve">    - reprezentanţe</t>
  </si>
  <si>
    <t>Număr subunităţi teritoriale în funcţiune, în străinătate, din care:</t>
  </si>
  <si>
    <t>NUMĂRUL CONTRACTELOR DE CREDIT ÎNCHEIATE</t>
  </si>
  <si>
    <t>Număr</t>
  </si>
  <si>
    <t>NUMĂR CLIENŢI, din care :</t>
  </si>
  <si>
    <t>- Persoane fizice</t>
  </si>
  <si>
    <t xml:space="preserve">202 </t>
  </si>
  <si>
    <t>- Persoane juridice</t>
  </si>
  <si>
    <t xml:space="preserve">203 </t>
  </si>
  <si>
    <t>NUMĂR CONTRACTE DE CREDIT ÎNCHEIATE, din care :</t>
  </si>
  <si>
    <t xml:space="preserve">211 </t>
  </si>
  <si>
    <t xml:space="preserve">212 </t>
  </si>
  <si>
    <t xml:space="preserve">213 </t>
  </si>
  <si>
    <t xml:space="preserve">214 </t>
  </si>
  <si>
    <t xml:space="preserve">215 </t>
  </si>
  <si>
    <t>- Credite de consum pentru achiziţionare de bunuri</t>
  </si>
  <si>
    <t xml:space="preserve"> - Credite acordate instituţiilor financiare</t>
  </si>
  <si>
    <t xml:space="preserve"> - Microcredite *)</t>
  </si>
  <si>
    <t xml:space="preserve"> - Valori primite în pensiune</t>
  </si>
  <si>
    <t xml:space="preserve"> - Credite acordate instituţiilor de credit</t>
  </si>
  <si>
    <t xml:space="preserve"> - Valori primite în pensiune de la instituţii de credit</t>
  </si>
  <si>
    <t>- Leasing financiar cu imobilizări necorporale</t>
  </si>
  <si>
    <t>- Leasing financiar cu imobilizări corporale</t>
  </si>
  <si>
    <t>*) Rândul aferent microcreditelor se completează doar de către societăţile de microfinanţare. Societăţile de microfinanţare nu completează decât rândurile aferente microcreditelor şi operaţiunilor cu instituţiile de credit.</t>
  </si>
  <si>
    <t>FRAUDE</t>
  </si>
  <si>
    <t>Valoare totală</t>
  </si>
  <si>
    <t>Fraude înregistrate de instituţia de credit – TOTAL (poz.502 + 503), din care:</t>
  </si>
  <si>
    <t>- fraude interne</t>
  </si>
  <si>
    <t>- fraude externe</t>
  </si>
  <si>
    <t>PLĂŢI RESTANTE</t>
  </si>
  <si>
    <t>din care:</t>
  </si>
  <si>
    <t>col.2 + 3</t>
  </si>
  <si>
    <t>Pentru activitatea curentă</t>
  </si>
  <si>
    <t>Pentru investiţii</t>
  </si>
  <si>
    <t>PLĂŢI RESTANTE – TOTAL (poz.602+606+612 la 616+621), din care:</t>
  </si>
  <si>
    <t>Furnizori restanţi – TOTAL (poz. 603 la 605),             din care:</t>
  </si>
  <si>
    <t>- peste 30 zile</t>
  </si>
  <si>
    <t>- peste 90 zile</t>
  </si>
  <si>
    <t>- peste 1 an</t>
  </si>
  <si>
    <t>Obligaţii restante faţă de bugetul asigurărilor sociale – TOTAL (poz.607 la 611), din care:</t>
  </si>
  <si>
    <t>- contribuţii pentru asigurări sociale de stat datorate de angajatori, salariaţi şi alte persoane asimilate</t>
  </si>
  <si>
    <t>- contribuţii pentru fondul asigurărilor sociale de sănătate</t>
  </si>
  <si>
    <t>- contribuţia pentru pensia suplimentară</t>
  </si>
  <si>
    <t xml:space="preserve">- contribuţii pentru bugetul asigurărilor pentru şomaj </t>
  </si>
  <si>
    <t>- alte datorii sociale</t>
  </si>
  <si>
    <t>Obligaţii restante faţă de bugetele fondurilor speciale şi alte fonduri</t>
  </si>
  <si>
    <t>Obligaţii restante faţă de alţi creditori</t>
  </si>
  <si>
    <t>Impozite şi taxe neplătite la termenul stabilit la bugetul de stat</t>
  </si>
  <si>
    <t>Impozite şi taxe neplătite la termenul stabilit la bugetele locale</t>
  </si>
  <si>
    <t>Împrumuturi primite nerambursate la scadenţă TOTAL (poz.617 la 620), din care:</t>
  </si>
  <si>
    <t>- restante până la 30 zile</t>
  </si>
  <si>
    <t>- restante după 30 zile</t>
  </si>
  <si>
    <t>- restante după 90 zile</t>
  </si>
  <si>
    <t>- restante după 1 an</t>
  </si>
  <si>
    <t>Dobânzi neplătite aferente împrumuturilor primite</t>
  </si>
  <si>
    <t>SOLDUL CREDITELOR AFECTATE DE RESTANŢE</t>
  </si>
  <si>
    <t>Cod  poziţie</t>
  </si>
  <si>
    <t>RON-</t>
  </si>
  <si>
    <t xml:space="preserve">Soldul creditelor afectate de restanţe </t>
  </si>
  <si>
    <t>TICHETE DE MASĂ</t>
  </si>
  <si>
    <t>Contravaloarea tichetelor de masă acordate salariaţilor</t>
  </si>
  <si>
    <t>ACCESS CAPITAL IFN SA</t>
  </si>
  <si>
    <t>Nicoara Stefan</t>
  </si>
  <si>
    <t>Data: 31.12.2021</t>
  </si>
  <si>
    <t>Data:31.12.2021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</si>
</sst>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l_e_i_-;\-* #,##0.00\ _l_e_i_-;_-* &quot;-&quot;??\ _l_e_i_-;_-@_-"/>
  </numFmts>
  <fonts count="5" x14ac:knownFonts="1">
    <font>
      <sz val="11"/>
      <color rgb="FF000000"/>
      <name val="Calibri"/>
    </font>
    <font>
      <sz val="11"/>
      <color rgb="FF000000"/>
      <name val="Calibri"/>
    </font>
    <font>
      <b/>
      <sz val="11"/>
      <color rgb="FF000000"/>
      <name val="Calibri"/>
      <family val="2"/>
      <charset val="238"/>
    </font>
    <font>
      <sz val="11"/>
      <color rgb="FF000000"/>
      <name val="Calibri"/>
      <family val="2"/>
      <charset val="238"/>
    </font>
    <font>
      <sz val="11"/>
      <color rgb="FFFF0000"/>
      <name val="Calibri"/>
      <family val="2"/>
      <charset val="238"/>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6"/>
        <bgColor indexed="64"/>
      </patternFill>
    </fill>
  </fills>
  <borders count="1">
    <border>
      <left/>
      <right/>
      <top/>
      <bottom/>
      <diagonal/>
    </border>
  </borders>
  <cellStyleXfs count="2">
    <xf numFmtId="0" fontId="0" fillId="0" borderId="0"/>
    <xf numFmtId="43" fontId="1" fillId="0" borderId="0" applyFont="0" applyFill="0" applyBorder="0" applyAlignment="0" applyProtection="0"/>
  </cellStyleXfs>
  <cellXfs count="17">
    <xf numFmtId="0" fontId="0" fillId="0" borderId="0" xfId="0"/>
    <xf numFmtId="43" fontId="0" fillId="0" borderId="0" xfId="1" applyFont="1"/>
    <xf numFmtId="0" fontId="2" fillId="0" borderId="0" xfId="0" applyFont="1"/>
    <xf numFmtId="43" fontId="2" fillId="0" borderId="0" xfId="1" applyFont="1"/>
    <xf numFmtId="0" fontId="0" fillId="0" borderId="0" xfId="1" applyNumberFormat="1" applyFont="1"/>
    <xf numFmtId="0" fontId="0" fillId="0" borderId="0" xfId="0" applyAlignment="1">
      <alignment horizontal="left"/>
    </xf>
    <xf numFmtId="0" fontId="3" fillId="0" borderId="0" xfId="0" applyFont="1"/>
    <xf numFmtId="0" fontId="0" fillId="2" borderId="0" xfId="0" applyFill="1"/>
    <xf numFmtId="43" fontId="0" fillId="3" borderId="0" xfId="1" applyFont="1" applyFill="1"/>
    <xf numFmtId="0" fontId="4" fillId="0" borderId="0" xfId="0" applyFont="1"/>
    <xf numFmtId="43" fontId="4" fillId="0" borderId="0" xfId="1" applyFont="1"/>
    <xf numFmtId="0" fontId="0" fillId="4" borderId="0" xfId="0" applyFill="1"/>
    <xf numFmtId="43" fontId="0" fillId="4" borderId="0" xfId="1" applyFont="1" applyFill="1"/>
    <xf numFmtId="0" fontId="4" fillId="4" borderId="0" xfId="0" applyFont="1" applyFill="1"/>
    <xf numFmtId="0" fontId="0" fillId="4" borderId="0" xfId="1" applyNumberFormat="1" applyFont="1" applyFill="1"/>
    <xf numFmtId="0" fontId="3" fillId="4" borderId="0" xfId="0" applyFont="1" applyFill="1"/>
    <xf numFmtId="14" fontId="0" fillId="0" borderId="0" xfId="0" applyNumberFormat="1"/>
  </cellXfs>
  <cellStyles count="2">
    <cellStyle name="Normal" xfId="0" builtinId="0"/>
    <cellStyle name="Virgulă" xfId="1" builtinId="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workbookViewId="0">
      <selection activeCell="D17" sqref="D17"/>
    </sheetView>
  </sheetViews>
  <sheetFormatPr defaultRowHeight="14.4" x14ac:dyDescent="0.3"/>
  <cols>
    <col min="2" max="2" width="10.109375" bestFit="1" customWidth="1"/>
  </cols>
  <sheetData>
    <row r="1" spans="1:4" x14ac:dyDescent="0.3">
      <c r="A1" t="s">
        <v>0</v>
      </c>
      <c r="B1" t="s">
        <v>1</v>
      </c>
    </row>
    <row r="2" spans="1:4" x14ac:dyDescent="0.3">
      <c r="A2" t="s">
        <v>2</v>
      </c>
      <c r="B2" s="16">
        <v>44561</v>
      </c>
    </row>
    <row r="3" spans="1:4" x14ac:dyDescent="0.3">
      <c r="A3" t="s">
        <v>3</v>
      </c>
      <c r="B3" t="s">
        <v>4</v>
      </c>
    </row>
    <row r="4" spans="1:4" x14ac:dyDescent="0.3">
      <c r="A4" t="s">
        <v>5</v>
      </c>
      <c r="B4" t="s">
        <v>1001</v>
      </c>
    </row>
    <row r="5" spans="1:4" x14ac:dyDescent="0.3">
      <c r="A5" t="s">
        <v>6</v>
      </c>
      <c r="B5">
        <v>44739340</v>
      </c>
      <c r="D5" t="s">
        <v>7</v>
      </c>
    </row>
    <row r="6" spans="1:4" x14ac:dyDescent="0.3">
      <c r="D6" t="s">
        <v>8</v>
      </c>
    </row>
    <row r="10" spans="1:4" x14ac:dyDescent="0.3">
      <c r="A10" t="s">
        <v>9</v>
      </c>
    </row>
    <row r="11" spans="1:4" x14ac:dyDescent="0.3">
      <c r="A11" t="s">
        <v>10</v>
      </c>
      <c r="B11" t="s">
        <v>11</v>
      </c>
      <c r="C11" t="s">
        <v>12</v>
      </c>
      <c r="D11" t="s">
        <v>13</v>
      </c>
    </row>
    <row r="12" spans="1:4" x14ac:dyDescent="0.3">
      <c r="A12" t="s">
        <v>1002</v>
      </c>
      <c r="B12" t="s">
        <v>14</v>
      </c>
    </row>
    <row r="14" spans="1:4" x14ac:dyDescent="0.3">
      <c r="A14" t="s">
        <v>15</v>
      </c>
    </row>
    <row r="15" spans="1:4" x14ac:dyDescent="0.3">
      <c r="A15" t="s">
        <v>10</v>
      </c>
      <c r="B15" t="s">
        <v>11</v>
      </c>
      <c r="C15" t="s">
        <v>12</v>
      </c>
      <c r="D15" t="s">
        <v>13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50"/>
  <sheetViews>
    <sheetView workbookViewId="0">
      <selection activeCell="B6" sqref="B6"/>
    </sheetView>
  </sheetViews>
  <sheetFormatPr defaultRowHeight="14.4" x14ac:dyDescent="0.3"/>
  <cols>
    <col min="11" max="11" width="15.33203125" style="1" bestFit="1" customWidth="1"/>
  </cols>
  <sheetData>
    <row r="2" spans="2:12" x14ac:dyDescent="0.3">
      <c r="B2" t="s">
        <v>449</v>
      </c>
    </row>
    <row r="3" spans="2:12" x14ac:dyDescent="0.3">
      <c r="B3" t="s">
        <v>450</v>
      </c>
      <c r="I3" t="s">
        <v>391</v>
      </c>
      <c r="J3" t="s">
        <v>451</v>
      </c>
      <c r="K3" s="1" t="s">
        <v>393</v>
      </c>
    </row>
    <row r="4" spans="2:12" x14ac:dyDescent="0.3">
      <c r="I4" t="s">
        <v>394</v>
      </c>
      <c r="J4" t="s">
        <v>452</v>
      </c>
      <c r="K4" s="1" t="s">
        <v>393</v>
      </c>
    </row>
    <row r="5" spans="2:12" x14ac:dyDescent="0.3">
      <c r="B5" t="s">
        <v>1003</v>
      </c>
      <c r="H5">
        <v>2</v>
      </c>
      <c r="I5" t="s">
        <v>396</v>
      </c>
      <c r="J5" t="s">
        <v>454</v>
      </c>
      <c r="K5" s="1" t="s">
        <v>398</v>
      </c>
    </row>
    <row r="7" spans="2:12" x14ac:dyDescent="0.3">
      <c r="B7" t="s">
        <v>709</v>
      </c>
      <c r="C7" t="s">
        <v>400</v>
      </c>
    </row>
    <row r="8" spans="2:12" x14ac:dyDescent="0.3">
      <c r="J8" t="s">
        <v>402</v>
      </c>
      <c r="K8" s="1" t="s">
        <v>710</v>
      </c>
    </row>
    <row r="10" spans="2:12" x14ac:dyDescent="0.3">
      <c r="B10" t="s">
        <v>62</v>
      </c>
      <c r="J10" t="s">
        <v>45</v>
      </c>
      <c r="K10" s="1" t="s">
        <v>410</v>
      </c>
    </row>
    <row r="11" spans="2:12" x14ac:dyDescent="0.3">
      <c r="B11" t="s">
        <v>807</v>
      </c>
      <c r="J11">
        <v>500</v>
      </c>
      <c r="K11" s="1">
        <f>SUM(K12,K19,K27,K31,K34,K37,K47,K48)</f>
        <v>178484</v>
      </c>
      <c r="L11" t="str">
        <f>IF(K11=K12+K19+K27+K31+K34+K37+K47+K48,"ok","err")</f>
        <v>ok</v>
      </c>
    </row>
    <row r="12" spans="2:12" x14ac:dyDescent="0.3">
      <c r="B12" t="s">
        <v>808</v>
      </c>
      <c r="J12">
        <v>510</v>
      </c>
      <c r="K12" s="1">
        <f>SUM(K13,K18)</f>
        <v>0</v>
      </c>
    </row>
    <row r="13" spans="2:12" x14ac:dyDescent="0.3">
      <c r="B13" t="s">
        <v>713</v>
      </c>
      <c r="J13">
        <v>511</v>
      </c>
      <c r="K13" s="1">
        <f>SUM(K14:K17)</f>
        <v>0</v>
      </c>
    </row>
    <row r="14" spans="2:12" x14ac:dyDescent="0.3">
      <c r="B14" t="s">
        <v>809</v>
      </c>
      <c r="J14">
        <v>512</v>
      </c>
      <c r="K14" s="1">
        <f>SUMIFS(DataSource!H:H,DataSource!V:V,'5080_cheltuieli'!J14,DataSource!G:G,"RON")</f>
        <v>0</v>
      </c>
    </row>
    <row r="15" spans="2:12" x14ac:dyDescent="0.3">
      <c r="B15" t="s">
        <v>810</v>
      </c>
      <c r="J15">
        <v>513</v>
      </c>
      <c r="K15" s="1">
        <f>SUMIFS(DataSource!H:H,DataSource!V:V,'5080_cheltuieli'!J15,DataSource!G:G,"RON")</f>
        <v>0</v>
      </c>
    </row>
    <row r="16" spans="2:12" x14ac:dyDescent="0.3">
      <c r="B16" t="s">
        <v>811</v>
      </c>
      <c r="J16">
        <v>514</v>
      </c>
      <c r="K16" s="1">
        <f>SUMIFS(DataSource!H:H,DataSource!V:V,'5080_cheltuieli'!J16,DataSource!G:G,"RON")</f>
        <v>0</v>
      </c>
    </row>
    <row r="17" spans="2:12" x14ac:dyDescent="0.3">
      <c r="B17" t="s">
        <v>718</v>
      </c>
      <c r="J17">
        <v>515</v>
      </c>
      <c r="K17" s="1">
        <f>SUMIFS(DataSource!H:H,DataSource!V:V,'5080_cheltuieli'!J17,DataSource!G:G,"RON")</f>
        <v>0</v>
      </c>
    </row>
    <row r="18" spans="2:12" x14ac:dyDescent="0.3">
      <c r="B18" t="s">
        <v>297</v>
      </c>
      <c r="J18">
        <v>516</v>
      </c>
      <c r="K18" s="1">
        <f>SUMIFS(DataSource!H:H,DataSource!V:V,'5080_cheltuieli'!J18,DataSource!G:G,"RON")</f>
        <v>0</v>
      </c>
    </row>
    <row r="19" spans="2:12" x14ac:dyDescent="0.3">
      <c r="B19" t="s">
        <v>812</v>
      </c>
      <c r="J19">
        <v>520</v>
      </c>
      <c r="K19" s="1">
        <f>SUM(K20:K26)</f>
        <v>0</v>
      </c>
    </row>
    <row r="20" spans="2:12" x14ac:dyDescent="0.3">
      <c r="B20" t="s">
        <v>813</v>
      </c>
      <c r="J20">
        <v>521</v>
      </c>
      <c r="K20" s="1">
        <f>SUMIFS(DataSource!H:H,DataSource!V:V,'5080_cheltuieli'!J20,DataSource!G:G,"RON")</f>
        <v>0</v>
      </c>
    </row>
    <row r="21" spans="2:12" x14ac:dyDescent="0.3">
      <c r="B21" t="s">
        <v>814</v>
      </c>
      <c r="J21">
        <v>522</v>
      </c>
      <c r="K21" s="1">
        <f>SUMIFS(DataSource!H:H,DataSource!V:V,'5080_cheltuieli'!J21,DataSource!G:G,"RON")</f>
        <v>0</v>
      </c>
    </row>
    <row r="22" spans="2:12" x14ac:dyDescent="0.3">
      <c r="B22" t="s">
        <v>815</v>
      </c>
      <c r="J22">
        <v>523</v>
      </c>
      <c r="K22" s="1">
        <f>SUMIFS(DataSource!H:H,DataSource!V:V,'5080_cheltuieli'!J22,DataSource!G:G,"RON")</f>
        <v>0</v>
      </c>
    </row>
    <row r="23" spans="2:12" x14ac:dyDescent="0.3">
      <c r="B23" t="s">
        <v>816</v>
      </c>
      <c r="J23">
        <v>524</v>
      </c>
      <c r="K23" s="1">
        <f>SUMIFS(DataSource!H:H,DataSource!V:V,'5080_cheltuieli'!J23,DataSource!G:G,"RON")</f>
        <v>0</v>
      </c>
    </row>
    <row r="24" spans="2:12" x14ac:dyDescent="0.3">
      <c r="B24" t="s">
        <v>817</v>
      </c>
      <c r="J24">
        <v>525</v>
      </c>
      <c r="K24" s="1">
        <f>SUMIFS(DataSource!H:H,DataSource!V:V,'5080_cheltuieli'!J24,DataSource!G:G,"RON")</f>
        <v>0</v>
      </c>
    </row>
    <row r="25" spans="2:12" x14ac:dyDescent="0.3">
      <c r="B25" t="s">
        <v>818</v>
      </c>
      <c r="J25">
        <v>526</v>
      </c>
      <c r="K25" s="1">
        <f>SUMIFS(DataSource!H:H,DataSource!V:V,'5080_cheltuieli'!J25,DataSource!G:G,"RON")</f>
        <v>0</v>
      </c>
    </row>
    <row r="26" spans="2:12" x14ac:dyDescent="0.3">
      <c r="B26" t="s">
        <v>731</v>
      </c>
      <c r="J26">
        <v>527</v>
      </c>
      <c r="K26" s="1">
        <f>SUMIFS(DataSource!H:H,DataSource!V:V,'5080_cheltuieli'!J26,DataSource!G:G,"RON")</f>
        <v>0</v>
      </c>
    </row>
    <row r="27" spans="2:12" x14ac:dyDescent="0.3">
      <c r="B27" t="s">
        <v>819</v>
      </c>
      <c r="J27">
        <v>530</v>
      </c>
      <c r="K27" s="1">
        <f>SUM(K28:K30)</f>
        <v>43086</v>
      </c>
      <c r="L27" t="str">
        <f>IF(K27=SUM(K28:K30),"ok","err")</f>
        <v>ok</v>
      </c>
    </row>
    <row r="28" spans="2:12" x14ac:dyDescent="0.3">
      <c r="B28" t="s">
        <v>820</v>
      </c>
      <c r="J28">
        <v>531</v>
      </c>
      <c r="K28" s="1">
        <f>SUMIFS(DataSource!H:H,DataSource!V:V,'5080_cheltuieli'!J28,DataSource!G:G,"RON")</f>
        <v>0</v>
      </c>
      <c r="L28" t="s">
        <v>420</v>
      </c>
    </row>
    <row r="29" spans="2:12" x14ac:dyDescent="0.3">
      <c r="B29" t="s">
        <v>821</v>
      </c>
      <c r="J29">
        <v>532</v>
      </c>
      <c r="K29" s="1">
        <f>SUMIFS(DataSource!H:H,DataSource!V:V,'5080_cheltuieli'!J29,DataSource!G:G,"RON")</f>
        <v>43086</v>
      </c>
      <c r="L29" t="s">
        <v>420</v>
      </c>
    </row>
    <row r="30" spans="2:12" x14ac:dyDescent="0.3">
      <c r="B30" t="s">
        <v>731</v>
      </c>
      <c r="J30">
        <v>533</v>
      </c>
      <c r="K30" s="1">
        <f>SUMIFS(DataSource!H:H,DataSource!V:V,'5080_cheltuieli'!J30,DataSource!G:G,"RON")</f>
        <v>0</v>
      </c>
    </row>
    <row r="31" spans="2:12" x14ac:dyDescent="0.3">
      <c r="B31" t="s">
        <v>822</v>
      </c>
      <c r="J31">
        <v>535</v>
      </c>
      <c r="K31" s="1">
        <f>SUM(K32:K33)</f>
        <v>0</v>
      </c>
    </row>
    <row r="32" spans="2:12" x14ac:dyDescent="0.3">
      <c r="B32" t="s">
        <v>823</v>
      </c>
      <c r="J32">
        <v>536</v>
      </c>
      <c r="K32" s="1">
        <f>SUMIFS(DataSource!H:H,DataSource!V:V,'5080_cheltuieli'!J32,DataSource!G:G,"RON")</f>
        <v>0</v>
      </c>
    </row>
    <row r="33" spans="2:12" x14ac:dyDescent="0.3">
      <c r="B33" t="s">
        <v>731</v>
      </c>
      <c r="J33">
        <v>537</v>
      </c>
      <c r="K33" s="1">
        <f>SUMIFS(DataSource!H:H,DataSource!V:V,'5080_cheltuieli'!J33,DataSource!G:G,"RON")</f>
        <v>0</v>
      </c>
    </row>
    <row r="34" spans="2:12" x14ac:dyDescent="0.3">
      <c r="B34" t="s">
        <v>824</v>
      </c>
      <c r="J34">
        <v>540</v>
      </c>
      <c r="K34" s="1">
        <f>SUM(K35:K36)</f>
        <v>135398</v>
      </c>
      <c r="L34" t="str">
        <f>IF(K34=SUM(K35:K36),"ok","err")</f>
        <v>ok</v>
      </c>
    </row>
    <row r="35" spans="2:12" x14ac:dyDescent="0.3">
      <c r="B35" t="s">
        <v>825</v>
      </c>
      <c r="J35">
        <v>541</v>
      </c>
      <c r="K35" s="1">
        <v>135398</v>
      </c>
      <c r="L35" t="s">
        <v>420</v>
      </c>
    </row>
    <row r="36" spans="2:12" x14ac:dyDescent="0.3">
      <c r="B36" t="s">
        <v>731</v>
      </c>
      <c r="J36">
        <v>542</v>
      </c>
      <c r="K36" s="1">
        <f>SUMIFS(DataSource!H:H,DataSource!V:V,'5080_cheltuieli'!J36,DataSource!G:G,"RON")</f>
        <v>0</v>
      </c>
    </row>
    <row r="37" spans="2:12" x14ac:dyDescent="0.3">
      <c r="B37" t="s">
        <v>826</v>
      </c>
      <c r="J37">
        <v>545</v>
      </c>
      <c r="K37" s="1">
        <f>SUM(K38,K41,K44,K45,K46)</f>
        <v>0</v>
      </c>
    </row>
    <row r="38" spans="2:12" x14ac:dyDescent="0.3">
      <c r="B38" t="s">
        <v>827</v>
      </c>
      <c r="J38">
        <v>546</v>
      </c>
      <c r="K38" s="1">
        <f>SUM(K39:K40)</f>
        <v>0</v>
      </c>
    </row>
    <row r="39" spans="2:12" x14ac:dyDescent="0.3">
      <c r="B39" t="s">
        <v>828</v>
      </c>
      <c r="J39">
        <v>547</v>
      </c>
      <c r="K39" s="1">
        <f>SUMIFS(DataSource!H:H,DataSource!V:V,'5080_cheltuieli'!J39,DataSource!G:G,"RON")</f>
        <v>0</v>
      </c>
    </row>
    <row r="40" spans="2:12" x14ac:dyDescent="0.3">
      <c r="B40" t="s">
        <v>829</v>
      </c>
      <c r="J40">
        <v>548</v>
      </c>
      <c r="K40" s="1">
        <f>SUMIFS(DataSource!H:H,DataSource!V:V,'5080_cheltuieli'!J40,DataSource!G:G,"RON")</f>
        <v>0</v>
      </c>
    </row>
    <row r="41" spans="2:12" x14ac:dyDescent="0.3">
      <c r="B41" t="s">
        <v>830</v>
      </c>
      <c r="J41">
        <v>549</v>
      </c>
      <c r="K41" s="1">
        <f>SUM(K42:K43)</f>
        <v>0</v>
      </c>
    </row>
    <row r="42" spans="2:12" x14ac:dyDescent="0.3">
      <c r="B42" t="s">
        <v>831</v>
      </c>
      <c r="J42">
        <v>550</v>
      </c>
      <c r="K42" s="1">
        <f>SUMIFS(DataSource!H:H,DataSource!V:V,'5080_cheltuieli'!J42,DataSource!G:G,"RON")</f>
        <v>0</v>
      </c>
    </row>
    <row r="43" spans="2:12" x14ac:dyDescent="0.3">
      <c r="B43" t="s">
        <v>832</v>
      </c>
      <c r="J43">
        <v>551</v>
      </c>
      <c r="K43" s="1">
        <f>SUMIFS(DataSource!H:H,DataSource!V:V,'5080_cheltuieli'!J43,DataSource!G:G,"RON")</f>
        <v>0</v>
      </c>
    </row>
    <row r="44" spans="2:12" x14ac:dyDescent="0.3">
      <c r="B44" t="s">
        <v>833</v>
      </c>
      <c r="J44">
        <v>552</v>
      </c>
      <c r="K44" s="1">
        <f>SUMIFS(DataSource!H:H,DataSource!V:V,'5080_cheltuieli'!J44,DataSource!G:G,"RON")</f>
        <v>0</v>
      </c>
    </row>
    <row r="45" spans="2:12" x14ac:dyDescent="0.3">
      <c r="B45" t="s">
        <v>834</v>
      </c>
      <c r="J45">
        <v>553</v>
      </c>
      <c r="K45" s="1">
        <f>SUMIFS(DataSource!H:H,DataSource!V:V,'5080_cheltuieli'!J45,DataSource!G:G,"RON")</f>
        <v>0</v>
      </c>
    </row>
    <row r="46" spans="2:12" x14ac:dyDescent="0.3">
      <c r="B46" t="s">
        <v>835</v>
      </c>
      <c r="J46">
        <v>554</v>
      </c>
      <c r="K46" s="1">
        <f>SUMIFS(DataSource!H:H,DataSource!V:V,'5080_cheltuieli'!J46,DataSource!G:G,"RON")</f>
        <v>0</v>
      </c>
    </row>
    <row r="47" spans="2:12" x14ac:dyDescent="0.3">
      <c r="B47" t="s">
        <v>836</v>
      </c>
      <c r="J47">
        <v>555</v>
      </c>
      <c r="K47" s="1">
        <f>SUMIFS(DataSource!H:H,DataSource!V:V,'5080_cheltuieli'!J47,DataSource!G:G,"RON")</f>
        <v>0</v>
      </c>
    </row>
    <row r="48" spans="2:12" x14ac:dyDescent="0.3">
      <c r="B48" t="s">
        <v>837</v>
      </c>
      <c r="J48">
        <v>557</v>
      </c>
      <c r="K48" s="1">
        <f>SUMIFS(DataSource!H:H,DataSource!V:V,'5080_cheltuieli'!J48,DataSource!G:G,"RON")</f>
        <v>0</v>
      </c>
    </row>
    <row r="51" spans="2:12" x14ac:dyDescent="0.3">
      <c r="B51" t="s">
        <v>449</v>
      </c>
    </row>
    <row r="52" spans="2:12" x14ac:dyDescent="0.3">
      <c r="B52" t="s">
        <v>450</v>
      </c>
      <c r="I52" t="s">
        <v>391</v>
      </c>
      <c r="J52" t="s">
        <v>451</v>
      </c>
      <c r="K52" s="1" t="s">
        <v>393</v>
      </c>
    </row>
    <row r="53" spans="2:12" x14ac:dyDescent="0.3">
      <c r="I53" t="s">
        <v>394</v>
      </c>
      <c r="J53" t="s">
        <v>452</v>
      </c>
      <c r="K53" s="1" t="s">
        <v>393</v>
      </c>
    </row>
    <row r="54" spans="2:12" x14ac:dyDescent="0.3">
      <c r="B54" t="s">
        <v>453</v>
      </c>
      <c r="H54">
        <v>2</v>
      </c>
      <c r="I54" t="s">
        <v>396</v>
      </c>
      <c r="J54" t="s">
        <v>454</v>
      </c>
      <c r="K54" s="1" t="s">
        <v>398</v>
      </c>
    </row>
    <row r="56" spans="2:12" x14ac:dyDescent="0.3">
      <c r="B56" t="s">
        <v>709</v>
      </c>
      <c r="C56" t="s">
        <v>400</v>
      </c>
    </row>
    <row r="57" spans="2:12" x14ac:dyDescent="0.3">
      <c r="J57" t="s">
        <v>402</v>
      </c>
      <c r="K57" s="1" t="s">
        <v>710</v>
      </c>
    </row>
    <row r="59" spans="2:12" x14ac:dyDescent="0.3">
      <c r="B59" t="s">
        <v>62</v>
      </c>
      <c r="J59" t="s">
        <v>45</v>
      </c>
      <c r="K59" s="1" t="s">
        <v>410</v>
      </c>
    </row>
    <row r="60" spans="2:12" x14ac:dyDescent="0.3">
      <c r="B60" t="s">
        <v>838</v>
      </c>
      <c r="J60">
        <v>560</v>
      </c>
      <c r="K60" s="1">
        <f>SUM(K61,K62,K67,K68)</f>
        <v>490530</v>
      </c>
      <c r="L60" t="str">
        <f>IF(K60=K61+K62+K67+K68,"ok","err")</f>
        <v>ok</v>
      </c>
    </row>
    <row r="61" spans="2:12" x14ac:dyDescent="0.3">
      <c r="B61" t="s">
        <v>255</v>
      </c>
      <c r="J61">
        <v>565</v>
      </c>
      <c r="K61" s="1">
        <f>SUMIFS(DataSource!H:H,DataSource!V:V,'5080_cheltuieli'!J61,DataSource!G:G,"RON")</f>
        <v>469973</v>
      </c>
      <c r="L61" t="s">
        <v>420</v>
      </c>
    </row>
    <row r="62" spans="2:12" x14ac:dyDescent="0.3">
      <c r="B62" t="s">
        <v>839</v>
      </c>
      <c r="J62">
        <v>570</v>
      </c>
      <c r="K62" s="1">
        <f>SUM(K63:K66)</f>
        <v>20557</v>
      </c>
      <c r="L62" t="str">
        <f>IF(K62=SUM(K63:K66),"ok","err")</f>
        <v>ok</v>
      </c>
    </row>
    <row r="63" spans="2:12" x14ac:dyDescent="0.3">
      <c r="B63" t="s">
        <v>840</v>
      </c>
      <c r="J63">
        <v>571</v>
      </c>
      <c r="K63" s="1">
        <f>SUMIFS(DataSource!H:H,DataSource!V:V,'5080_cheltuieli'!J63,DataSource!G:G,"RON")</f>
        <v>0</v>
      </c>
    </row>
    <row r="64" spans="2:12" x14ac:dyDescent="0.3">
      <c r="B64" t="s">
        <v>841</v>
      </c>
      <c r="J64">
        <v>572</v>
      </c>
      <c r="K64" s="1">
        <f>SUMIFS(DataSource!H:H,DataSource!V:V,'5080_cheltuieli'!J64,DataSource!G:G,"RON")</f>
        <v>0</v>
      </c>
    </row>
    <row r="65" spans="2:12" x14ac:dyDescent="0.3">
      <c r="B65" t="s">
        <v>842</v>
      </c>
      <c r="J65">
        <v>573</v>
      </c>
      <c r="K65" s="1">
        <f>SUMIFS(DataSource!H:H,DataSource!V:V,'5080_cheltuieli'!J65,DataSource!G:G,"RON")</f>
        <v>0</v>
      </c>
    </row>
    <row r="66" spans="2:12" x14ac:dyDescent="0.3">
      <c r="B66" t="s">
        <v>843</v>
      </c>
      <c r="J66">
        <v>574</v>
      </c>
      <c r="K66" s="1">
        <f>SUMIFS(DataSource!H:H,DataSource!V:V,'5080_cheltuieli'!J66,DataSource!G:G,"RON")</f>
        <v>20557</v>
      </c>
      <c r="L66" t="s">
        <v>420</v>
      </c>
    </row>
    <row r="67" spans="2:12" x14ac:dyDescent="0.3">
      <c r="B67" t="s">
        <v>844</v>
      </c>
      <c r="J67">
        <v>575</v>
      </c>
      <c r="K67" s="1">
        <f>SUMIFS(DataSource!H:H,DataSource!V:V,'5080_cheltuieli'!J67,DataSource!G:G,"RON")</f>
        <v>0</v>
      </c>
    </row>
    <row r="68" spans="2:12" x14ac:dyDescent="0.3">
      <c r="B68" t="s">
        <v>845</v>
      </c>
      <c r="J68">
        <v>580</v>
      </c>
      <c r="K68" s="1">
        <f>SUMIFS(DataSource!H:H,DataSource!V:V,'5080_cheltuieli'!J68,DataSource!G:G,"RON")</f>
        <v>0</v>
      </c>
    </row>
    <row r="69" spans="2:12" x14ac:dyDescent="0.3">
      <c r="B69" t="s">
        <v>846</v>
      </c>
      <c r="J69">
        <v>590</v>
      </c>
      <c r="K69" s="1">
        <f>SUMIFS(DataSource!H:H,DataSource!V:V,'5080_cheltuieli'!J69,DataSource!G:G,"RON")</f>
        <v>67602</v>
      </c>
      <c r="L69" t="s">
        <v>420</v>
      </c>
    </row>
    <row r="70" spans="2:12" x14ac:dyDescent="0.3">
      <c r="B70" t="s">
        <v>847</v>
      </c>
      <c r="J70">
        <v>600</v>
      </c>
      <c r="K70" s="1">
        <f>SUM(K71,K72,K73,K74,K84)</f>
        <v>187323</v>
      </c>
    </row>
    <row r="71" spans="2:12" x14ac:dyDescent="0.3">
      <c r="B71" t="s">
        <v>848</v>
      </c>
      <c r="J71">
        <v>605</v>
      </c>
      <c r="K71" s="1">
        <f>SUMIFS(DataSource!H:H,DataSource!V:V,'5080_cheltuieli'!J71,DataSource!G:G,"RON")</f>
        <v>9468</v>
      </c>
      <c r="L71" t="s">
        <v>420</v>
      </c>
    </row>
    <row r="72" spans="2:12" x14ac:dyDescent="0.3">
      <c r="B72" t="s">
        <v>849</v>
      </c>
      <c r="J72">
        <v>610</v>
      </c>
      <c r="K72" s="1">
        <f>SUMIFS(DataSource!H:H,DataSource!V:V,'5080_cheltuieli'!J72,DataSource!G:G,"RON")</f>
        <v>11004</v>
      </c>
      <c r="L72" t="s">
        <v>420</v>
      </c>
    </row>
    <row r="73" spans="2:12" x14ac:dyDescent="0.3">
      <c r="B73" t="s">
        <v>850</v>
      </c>
      <c r="J73">
        <v>615</v>
      </c>
      <c r="K73" s="1">
        <f>SUMIFS(DataSource!H:H,DataSource!V:V,'5080_cheltuieli'!J73,DataSource!G:G,"RON")</f>
        <v>1040</v>
      </c>
      <c r="L73" t="s">
        <v>420</v>
      </c>
    </row>
    <row r="74" spans="2:12" x14ac:dyDescent="0.3">
      <c r="B74" t="s">
        <v>851</v>
      </c>
      <c r="J74">
        <v>620</v>
      </c>
      <c r="K74" s="1">
        <f>SUM(K75:K80)</f>
        <v>163653</v>
      </c>
      <c r="L74" t="s">
        <v>420</v>
      </c>
    </row>
    <row r="75" spans="2:12" x14ac:dyDescent="0.3">
      <c r="B75" t="s">
        <v>852</v>
      </c>
      <c r="J75">
        <v>621</v>
      </c>
      <c r="K75" s="1">
        <f>SUMIFS(DataSource!H:H,DataSource!V:V,'5080_cheltuieli'!J75,DataSource!G:G,"RON")</f>
        <v>2114</v>
      </c>
      <c r="L75" t="s">
        <v>420</v>
      </c>
    </row>
    <row r="76" spans="2:12" x14ac:dyDescent="0.3">
      <c r="B76" t="s">
        <v>853</v>
      </c>
      <c r="J76">
        <v>622</v>
      </c>
      <c r="K76" s="1">
        <f>SUMIFS(DataSource!H:H,DataSource!V:V,'5080_cheltuieli'!J76,DataSource!G:G,"RON")</f>
        <v>10626</v>
      </c>
      <c r="L76" t="s">
        <v>420</v>
      </c>
    </row>
    <row r="77" spans="2:12" x14ac:dyDescent="0.3">
      <c r="B77" t="s">
        <v>854</v>
      </c>
      <c r="J77">
        <v>623</v>
      </c>
      <c r="K77" s="1">
        <f>SUMIFS(DataSource!H:H,DataSource!V:V,'5080_cheltuieli'!J77,DataSource!G:G,"RON")</f>
        <v>2784</v>
      </c>
      <c r="L77" t="s">
        <v>420</v>
      </c>
    </row>
    <row r="78" spans="2:12" x14ac:dyDescent="0.3">
      <c r="B78" t="s">
        <v>855</v>
      </c>
      <c r="J78">
        <v>624</v>
      </c>
      <c r="K78" s="1">
        <f>SUMIFS(DataSource!H:H,DataSource!V:V,'5080_cheltuieli'!J78,DataSource!G:G,"RON")</f>
        <v>8802</v>
      </c>
    </row>
    <row r="79" spans="2:12" x14ac:dyDescent="0.3">
      <c r="B79" t="s">
        <v>856</v>
      </c>
      <c r="J79">
        <v>625</v>
      </c>
      <c r="K79" s="1">
        <f>SUMIFS(DataSource!H:H,DataSource!V:V,'5080_cheltuieli'!J79,DataSource!G:G,"RON")</f>
        <v>22</v>
      </c>
      <c r="L79" t="s">
        <v>420</v>
      </c>
    </row>
    <row r="80" spans="2:12" x14ac:dyDescent="0.3">
      <c r="B80" t="s">
        <v>857</v>
      </c>
      <c r="J80">
        <v>626</v>
      </c>
      <c r="K80" s="1">
        <f>SUM(K81:K83)</f>
        <v>139305</v>
      </c>
      <c r="L80" t="s">
        <v>420</v>
      </c>
    </row>
    <row r="81" spans="2:12" x14ac:dyDescent="0.3">
      <c r="B81" t="s">
        <v>858</v>
      </c>
      <c r="J81">
        <v>627</v>
      </c>
      <c r="K81" s="1">
        <f>SUMIFS(DataSource!H:H,DataSource!V:V,'5080_cheltuieli'!J81,DataSource!G:G,"RON")</f>
        <v>3358</v>
      </c>
    </row>
    <row r="82" spans="2:12" x14ac:dyDescent="0.3">
      <c r="B82" t="s">
        <v>859</v>
      </c>
      <c r="J82">
        <v>628</v>
      </c>
      <c r="K82" s="1">
        <f>SUMIFS(DataSource!H:H,DataSource!V:V,'5080_cheltuieli'!J82,DataSource!G:G,"RON")</f>
        <v>0</v>
      </c>
    </row>
    <row r="83" spans="2:12" x14ac:dyDescent="0.3">
      <c r="B83" t="s">
        <v>860</v>
      </c>
      <c r="J83">
        <v>629</v>
      </c>
      <c r="K83" s="1">
        <f>SUMIFS(DataSource!H:H,DataSource!V:V,'5080_cheltuieli'!J83,DataSource!G:G,"RON")</f>
        <v>135947</v>
      </c>
    </row>
    <row r="84" spans="2:12" x14ac:dyDescent="0.3">
      <c r="B84" t="s">
        <v>861</v>
      </c>
      <c r="J84">
        <v>630</v>
      </c>
      <c r="K84" s="1">
        <f>SUMIFS(DataSource!H:H,DataSource!V:V,'5080_cheltuieli'!J84,DataSource!G:G,"RON")</f>
        <v>2158</v>
      </c>
      <c r="L84" t="s">
        <v>420</v>
      </c>
    </row>
    <row r="85" spans="2:12" x14ac:dyDescent="0.3">
      <c r="B85" t="s">
        <v>862</v>
      </c>
      <c r="J85">
        <v>650</v>
      </c>
      <c r="K85" s="1">
        <f>SUM(K86,K87,K88,K89,K92)</f>
        <v>619244</v>
      </c>
    </row>
    <row r="86" spans="2:12" x14ac:dyDescent="0.3">
      <c r="B86" t="s">
        <v>754</v>
      </c>
      <c r="J86">
        <v>655</v>
      </c>
      <c r="K86" s="1">
        <f>SUMIFS(DataSource!H:H,DataSource!V:V,'5080_cheltuieli'!J86,DataSource!G:G,"RON")</f>
        <v>0</v>
      </c>
    </row>
    <row r="87" spans="2:12" x14ac:dyDescent="0.3">
      <c r="B87" t="s">
        <v>863</v>
      </c>
      <c r="J87">
        <v>660</v>
      </c>
      <c r="K87" s="1">
        <f>SUMIFS(DataSource!H:H,DataSource!V:V,'5080_cheltuieli'!J87,DataSource!G:G,"RON")</f>
        <v>0</v>
      </c>
    </row>
    <row r="88" spans="2:12" x14ac:dyDescent="0.3">
      <c r="B88" t="s">
        <v>864</v>
      </c>
      <c r="J88">
        <v>665</v>
      </c>
      <c r="K88" s="1">
        <f>SUMIFS(DataSource!H:H,DataSource!V:V,'5080_cheltuieli'!J88,DataSource!G:G,"RON")</f>
        <v>0</v>
      </c>
    </row>
    <row r="89" spans="2:12" x14ac:dyDescent="0.3">
      <c r="B89" t="s">
        <v>865</v>
      </c>
      <c r="J89">
        <v>670</v>
      </c>
      <c r="K89" s="1">
        <f>SUM(K90:K91)</f>
        <v>0</v>
      </c>
    </row>
    <row r="90" spans="2:12" x14ac:dyDescent="0.3">
      <c r="B90" t="s">
        <v>866</v>
      </c>
      <c r="J90">
        <v>671</v>
      </c>
      <c r="K90" s="1">
        <f>SUMIFS(DataSource!H:H,DataSource!V:V,'5080_cheltuieli'!J90,DataSource!G:G,"RON")</f>
        <v>0</v>
      </c>
    </row>
    <row r="91" spans="2:12" x14ac:dyDescent="0.3">
      <c r="B91" t="s">
        <v>867</v>
      </c>
      <c r="J91">
        <v>672</v>
      </c>
      <c r="K91" s="1">
        <f>SUMIFS(DataSource!H:H,DataSource!V:V,'5080_cheltuieli'!J91,DataSource!G:G,"RON")</f>
        <v>0</v>
      </c>
    </row>
    <row r="92" spans="2:12" x14ac:dyDescent="0.3">
      <c r="B92" t="s">
        <v>868</v>
      </c>
      <c r="J92">
        <v>675</v>
      </c>
      <c r="K92" s="1">
        <f>SUMIFS(DataSource!H:H,DataSource!V:V,'5080_cheltuieli'!J92,DataSource!G:G,"RON")</f>
        <v>619244</v>
      </c>
      <c r="L92" t="s">
        <v>420</v>
      </c>
    </row>
    <row r="93" spans="2:12" x14ac:dyDescent="0.3">
      <c r="B93" t="s">
        <v>869</v>
      </c>
      <c r="J93">
        <v>690</v>
      </c>
      <c r="K93" s="1">
        <f>SUM(K94:K95)</f>
        <v>42762</v>
      </c>
    </row>
    <row r="94" spans="2:12" x14ac:dyDescent="0.3">
      <c r="B94" t="s">
        <v>870</v>
      </c>
      <c r="J94">
        <v>693</v>
      </c>
      <c r="K94" s="1">
        <f>SUMIFS(DataSource!H:H,DataSource!V:V,'5080_cheltuieli'!J94,DataSource!G:G,"RON")</f>
        <v>5908</v>
      </c>
      <c r="L94" t="s">
        <v>420</v>
      </c>
    </row>
    <row r="95" spans="2:12" x14ac:dyDescent="0.3">
      <c r="B95" t="s">
        <v>871</v>
      </c>
      <c r="J95">
        <v>696</v>
      </c>
      <c r="K95" s="1">
        <f>SUMIFS(DataSource!H:H,DataSource!V:V,'5080_cheltuieli'!J95,DataSource!G:G,"RON")</f>
        <v>36854</v>
      </c>
      <c r="L95" t="s">
        <v>420</v>
      </c>
    </row>
    <row r="96" spans="2:12" x14ac:dyDescent="0.3">
      <c r="B96" t="s">
        <v>872</v>
      </c>
      <c r="J96">
        <v>700</v>
      </c>
      <c r="K96" s="1">
        <f>SUM(K97,K111,K115,K120,K128,K129)</f>
        <v>82150</v>
      </c>
    </row>
    <row r="97" spans="2:12" x14ac:dyDescent="0.3">
      <c r="B97" t="s">
        <v>873</v>
      </c>
      <c r="J97">
        <v>710</v>
      </c>
      <c r="K97" s="1">
        <f>SUM(K98:K99)</f>
        <v>82150</v>
      </c>
    </row>
    <row r="98" spans="2:12" x14ac:dyDescent="0.3">
      <c r="B98" t="s">
        <v>874</v>
      </c>
      <c r="J98">
        <v>713</v>
      </c>
      <c r="K98" s="1">
        <f>SUMIFS(DataSource!H:H,DataSource!V:V,'5080_cheltuieli'!J98,DataSource!G:G,"RON")</f>
        <v>70892</v>
      </c>
      <c r="L98" t="s">
        <v>420</v>
      </c>
    </row>
    <row r="99" spans="2:12" x14ac:dyDescent="0.3">
      <c r="B99" t="s">
        <v>875</v>
      </c>
      <c r="J99">
        <v>716</v>
      </c>
      <c r="K99" s="1">
        <f>SUMIFS(DataSource!H:H,DataSource!V:V,'5080_cheltuieli'!J99,DataSource!G:G,"RON")</f>
        <v>11258</v>
      </c>
      <c r="L99" t="s">
        <v>420</v>
      </c>
    </row>
    <row r="102" spans="2:12" x14ac:dyDescent="0.3">
      <c r="B102" t="s">
        <v>449</v>
      </c>
    </row>
    <row r="103" spans="2:12" x14ac:dyDescent="0.3">
      <c r="B103" t="s">
        <v>450</v>
      </c>
      <c r="I103" t="s">
        <v>391</v>
      </c>
      <c r="J103" t="s">
        <v>451</v>
      </c>
      <c r="K103" s="1" t="s">
        <v>393</v>
      </c>
    </row>
    <row r="104" spans="2:12" x14ac:dyDescent="0.3">
      <c r="I104" t="s">
        <v>394</v>
      </c>
      <c r="J104" t="s">
        <v>452</v>
      </c>
      <c r="K104" s="1" t="s">
        <v>393</v>
      </c>
    </row>
    <row r="105" spans="2:12" x14ac:dyDescent="0.3">
      <c r="B105" t="s">
        <v>453</v>
      </c>
      <c r="H105">
        <v>2</v>
      </c>
      <c r="I105" t="s">
        <v>396</v>
      </c>
      <c r="J105" t="s">
        <v>454</v>
      </c>
      <c r="K105" s="1" t="s">
        <v>398</v>
      </c>
    </row>
    <row r="107" spans="2:12" x14ac:dyDescent="0.3">
      <c r="B107" t="s">
        <v>709</v>
      </c>
      <c r="C107" t="s">
        <v>400</v>
      </c>
    </row>
    <row r="108" spans="2:12" x14ac:dyDescent="0.3">
      <c r="J108" t="s">
        <v>402</v>
      </c>
      <c r="K108" s="1" t="s">
        <v>710</v>
      </c>
    </row>
    <row r="110" spans="2:12" x14ac:dyDescent="0.3">
      <c r="B110" t="s">
        <v>62</v>
      </c>
      <c r="J110" t="s">
        <v>45</v>
      </c>
      <c r="K110" s="1" t="s">
        <v>410</v>
      </c>
    </row>
    <row r="111" spans="2:12" x14ac:dyDescent="0.3">
      <c r="B111" t="s">
        <v>876</v>
      </c>
      <c r="J111">
        <v>720</v>
      </c>
      <c r="K111" s="1">
        <f>SUM(K112:K114)</f>
        <v>0</v>
      </c>
    </row>
    <row r="112" spans="2:12" x14ac:dyDescent="0.3">
      <c r="B112" t="s">
        <v>877</v>
      </c>
      <c r="J112">
        <v>723</v>
      </c>
      <c r="K112" s="1">
        <f>SUMIFS(DataSource!H:H,DataSource!V:V,'5080_cheltuieli'!J112,DataSource!G:G,"RON")</f>
        <v>0</v>
      </c>
    </row>
    <row r="113" spans="2:11" x14ac:dyDescent="0.3">
      <c r="B113" t="s">
        <v>878</v>
      </c>
      <c r="J113">
        <v>726</v>
      </c>
      <c r="K113" s="1">
        <f>SUMIFS(DataSource!H:H,DataSource!V:V,'5080_cheltuieli'!J113,DataSource!G:G,"RON")</f>
        <v>0</v>
      </c>
    </row>
    <row r="114" spans="2:11" x14ac:dyDescent="0.3">
      <c r="B114" t="s">
        <v>879</v>
      </c>
      <c r="J114">
        <v>729</v>
      </c>
      <c r="K114" s="1">
        <f>SUMIFS(DataSource!H:H,DataSource!V:V,'5080_cheltuieli'!J114,DataSource!G:G,"RON")</f>
        <v>0</v>
      </c>
    </row>
    <row r="115" spans="2:11" x14ac:dyDescent="0.3">
      <c r="B115" t="s">
        <v>880</v>
      </c>
      <c r="J115">
        <v>730</v>
      </c>
      <c r="K115" s="1">
        <f>SUM(K116:K119)</f>
        <v>0</v>
      </c>
    </row>
    <row r="116" spans="2:11" x14ac:dyDescent="0.3">
      <c r="B116" t="s">
        <v>881</v>
      </c>
      <c r="J116">
        <v>732</v>
      </c>
      <c r="K116" s="1">
        <f>SUMIFS(DataSource!H:H,DataSource!V:V,'5080_cheltuieli'!J116,DataSource!G:G,"RON")</f>
        <v>0</v>
      </c>
    </row>
    <row r="117" spans="2:11" x14ac:dyDescent="0.3">
      <c r="B117" t="s">
        <v>882</v>
      </c>
      <c r="J117">
        <v>734</v>
      </c>
      <c r="K117" s="1">
        <f>SUMIFS(DataSource!H:H,DataSource!V:V,'5080_cheltuieli'!J117,DataSource!G:G,"RON")</f>
        <v>0</v>
      </c>
    </row>
    <row r="118" spans="2:11" x14ac:dyDescent="0.3">
      <c r="B118" t="s">
        <v>883</v>
      </c>
      <c r="J118">
        <v>736</v>
      </c>
      <c r="K118" s="1">
        <f>SUMIFS(DataSource!H:H,DataSource!V:V,'5080_cheltuieli'!J118,DataSource!G:G,"RON")</f>
        <v>0</v>
      </c>
    </row>
    <row r="119" spans="2:11" x14ac:dyDescent="0.3">
      <c r="B119" t="s">
        <v>884</v>
      </c>
      <c r="J119">
        <v>738</v>
      </c>
      <c r="K119" s="1">
        <f>SUMIFS(DataSource!H:H,DataSource!V:V,'5080_cheltuieli'!J119,DataSource!G:G,"RON")</f>
        <v>0</v>
      </c>
    </row>
    <row r="120" spans="2:11" x14ac:dyDescent="0.3">
      <c r="B120" t="s">
        <v>885</v>
      </c>
      <c r="J120">
        <v>740</v>
      </c>
      <c r="K120" s="1">
        <f>SUM(K121:K127)</f>
        <v>-11663</v>
      </c>
    </row>
    <row r="121" spans="2:11" x14ac:dyDescent="0.3">
      <c r="B121" t="s">
        <v>886</v>
      </c>
      <c r="J121">
        <v>741</v>
      </c>
      <c r="K121" s="1">
        <f>SUMIFS(DataSource!H:H,DataSource!V:V,'5080_cheltuieli'!J121,DataSource!G:G,"RON")</f>
        <v>0</v>
      </c>
    </row>
    <row r="122" spans="2:11" x14ac:dyDescent="0.3">
      <c r="B122" t="s">
        <v>887</v>
      </c>
      <c r="J122">
        <v>742</v>
      </c>
      <c r="K122" s="1">
        <f>SUMIFS(DataSource!H:H,DataSource!V:V,'5080_cheltuieli'!J122,DataSource!G:G,"RON")</f>
        <v>0</v>
      </c>
    </row>
    <row r="123" spans="2:11" x14ac:dyDescent="0.3">
      <c r="B123" t="s">
        <v>888</v>
      </c>
      <c r="J123">
        <v>743</v>
      </c>
      <c r="K123" s="1">
        <f>SUMIFS(DataSource!H:H,DataSource!V:V,'5080_cheltuieli'!J123,DataSource!G:G,"RON")</f>
        <v>0</v>
      </c>
    </row>
    <row r="124" spans="2:11" x14ac:dyDescent="0.3">
      <c r="B124" t="s">
        <v>889</v>
      </c>
      <c r="J124">
        <v>744</v>
      </c>
      <c r="K124" s="1">
        <f>SUMIFS(DataSource!H:H,DataSource!V:V,'5080_cheltuieli'!J124,DataSource!G:G,"RON")</f>
        <v>0</v>
      </c>
    </row>
    <row r="125" spans="2:11" x14ac:dyDescent="0.3">
      <c r="B125" t="s">
        <v>890</v>
      </c>
      <c r="J125">
        <v>745</v>
      </c>
      <c r="K125" s="1">
        <f>SUMIFS(DataSource!H:H,DataSource!V:V,'5080_cheltuieli'!J125,DataSource!G:G,"RON")</f>
        <v>0</v>
      </c>
    </row>
    <row r="126" spans="2:11" x14ac:dyDescent="0.3">
      <c r="B126" t="s">
        <v>891</v>
      </c>
      <c r="J126">
        <v>746</v>
      </c>
      <c r="K126" s="1">
        <f>SUMIFS(DataSource!H:H,DataSource!V:V,'5080_cheltuieli'!J126,DataSource!G:G,"RON")</f>
        <v>0</v>
      </c>
    </row>
    <row r="127" spans="2:11" x14ac:dyDescent="0.3">
      <c r="B127" t="s">
        <v>892</v>
      </c>
      <c r="J127">
        <v>747</v>
      </c>
      <c r="K127" s="1">
        <f>SUMIFS(DataSource!H:H,DataSource!V:V,'5080_cheltuieli'!J127,DataSource!G:G,"RON")</f>
        <v>-11663</v>
      </c>
    </row>
    <row r="128" spans="2:11" x14ac:dyDescent="0.3">
      <c r="B128" t="s">
        <v>893</v>
      </c>
      <c r="J128">
        <v>750</v>
      </c>
      <c r="K128" s="1">
        <f>SUMIFS(DataSource!H:H,DataSource!V:V,'5080_cheltuieli'!J128,DataSource!G:G,"RON")</f>
        <v>11663</v>
      </c>
    </row>
    <row r="129" spans="2:12" x14ac:dyDescent="0.3">
      <c r="B129" t="s">
        <v>894</v>
      </c>
      <c r="J129">
        <v>760</v>
      </c>
      <c r="K129" s="1">
        <f>SUMIFS(DataSource!H:H,DataSource!V:V,'5080_cheltuieli'!J129,DataSource!G:G,"RON")</f>
        <v>0</v>
      </c>
    </row>
    <row r="130" spans="2:12" x14ac:dyDescent="0.3">
      <c r="B130" t="s">
        <v>895</v>
      </c>
      <c r="J130">
        <v>800</v>
      </c>
      <c r="K130" s="1">
        <f>SUM(K131,K140)</f>
        <v>1796</v>
      </c>
    </row>
    <row r="131" spans="2:12" x14ac:dyDescent="0.3">
      <c r="B131" t="s">
        <v>713</v>
      </c>
      <c r="J131">
        <v>810</v>
      </c>
      <c r="K131" s="1">
        <f>SUM(K132,K133,K136,K139)</f>
        <v>0</v>
      </c>
      <c r="L131" t="s">
        <v>420</v>
      </c>
    </row>
    <row r="132" spans="2:12" x14ac:dyDescent="0.3">
      <c r="B132" t="s">
        <v>896</v>
      </c>
      <c r="J132">
        <v>811</v>
      </c>
      <c r="K132" s="1">
        <f>SUMIFS(DataSource!H:H,DataSource!V:V,'5080_cheltuieli'!J132,DataSource!G:G,"RON")</f>
        <v>0</v>
      </c>
    </row>
    <row r="133" spans="2:12" x14ac:dyDescent="0.3">
      <c r="B133" t="s">
        <v>518</v>
      </c>
      <c r="J133">
        <v>812</v>
      </c>
      <c r="K133" s="1">
        <f>SUM(K134:K135)</f>
        <v>0</v>
      </c>
      <c r="L133" t="s">
        <v>420</v>
      </c>
    </row>
    <row r="134" spans="2:12" x14ac:dyDescent="0.3">
      <c r="B134" t="s">
        <v>803</v>
      </c>
      <c r="J134">
        <v>813</v>
      </c>
      <c r="K134" s="1">
        <f>SUMIFS(DataSource!H:H,DataSource!V:V,'5080_cheltuieli'!J134,DataSource!G:G,"RON")</f>
        <v>0</v>
      </c>
    </row>
    <row r="135" spans="2:12" x14ac:dyDescent="0.3">
      <c r="B135" t="s">
        <v>801</v>
      </c>
      <c r="J135">
        <v>814</v>
      </c>
      <c r="K135" s="1">
        <f>SUMIFS(DataSource!H:H,DataSource!V:V,'5080_cheltuieli'!J135,DataSource!G:G,"RON")</f>
        <v>0</v>
      </c>
      <c r="L135" t="s">
        <v>420</v>
      </c>
    </row>
    <row r="136" spans="2:12" x14ac:dyDescent="0.3">
      <c r="B136" t="s">
        <v>519</v>
      </c>
      <c r="J136">
        <v>815</v>
      </c>
      <c r="K136" s="1">
        <f>SUM(K137:K138)</f>
        <v>0</v>
      </c>
    </row>
    <row r="137" spans="2:12" x14ac:dyDescent="0.3">
      <c r="B137" t="s">
        <v>803</v>
      </c>
      <c r="J137">
        <v>816</v>
      </c>
      <c r="K137" s="1">
        <f>SUMIFS(DataSource!H:H,DataSource!V:V,'5080_cheltuieli'!J137,DataSource!G:G,"RON")</f>
        <v>0</v>
      </c>
    </row>
    <row r="138" spans="2:12" x14ac:dyDescent="0.3">
      <c r="B138" t="s">
        <v>801</v>
      </c>
      <c r="J138">
        <v>817</v>
      </c>
      <c r="K138" s="1">
        <f>SUMIFS(DataSource!H:H,DataSource!V:V,'5080_cheltuieli'!J138,DataSource!G:G,"RON")</f>
        <v>0</v>
      </c>
    </row>
    <row r="139" spans="2:12" x14ac:dyDescent="0.3">
      <c r="B139" t="s">
        <v>520</v>
      </c>
      <c r="J139">
        <v>818</v>
      </c>
      <c r="K139" s="1">
        <f>SUMIFS(DataSource!H:H,DataSource!V:V,'5080_cheltuieli'!J139,DataSource!G:G,"RON")</f>
        <v>0</v>
      </c>
    </row>
    <row r="140" spans="2:12" x14ac:dyDescent="0.3">
      <c r="B140" t="s">
        <v>297</v>
      </c>
      <c r="J140">
        <v>819</v>
      </c>
      <c r="K140" s="1">
        <f>SUMIFS(DataSource!H:H,DataSource!V:V,'5080_cheltuieli'!J140,DataSource!G:G,"RON")</f>
        <v>1796</v>
      </c>
      <c r="L140" t="s">
        <v>420</v>
      </c>
    </row>
    <row r="141" spans="2:12" x14ac:dyDescent="0.3">
      <c r="B141" t="s">
        <v>897</v>
      </c>
      <c r="J141">
        <v>820</v>
      </c>
      <c r="K141" s="1">
        <f>SUM(K11,K60,K69,K70,K85,K93,K96,K130)</f>
        <v>1669891</v>
      </c>
    </row>
    <row r="142" spans="2:12" x14ac:dyDescent="0.3">
      <c r="B142" t="s">
        <v>898</v>
      </c>
      <c r="J142">
        <v>830</v>
      </c>
      <c r="K142" s="1">
        <f>SUMIFS(DataSource!H:H,DataSource!V:V,'5080_cheltuieli'!J142,DataSource!G:G,"RON")</f>
        <v>0</v>
      </c>
    </row>
    <row r="143" spans="2:12" x14ac:dyDescent="0.3">
      <c r="B143" t="s">
        <v>899</v>
      </c>
      <c r="J143">
        <v>850</v>
      </c>
      <c r="K143" s="1">
        <f>SUM(K141,K142)</f>
        <v>1669891</v>
      </c>
    </row>
    <row r="144" spans="2:12" x14ac:dyDescent="0.3">
      <c r="B144" t="s">
        <v>900</v>
      </c>
      <c r="K144" s="1">
        <v>1669891</v>
      </c>
    </row>
    <row r="145" spans="4:11" x14ac:dyDescent="0.3">
      <c r="K145" s="1">
        <f>K144-K143</f>
        <v>0</v>
      </c>
    </row>
    <row r="146" spans="4:11" x14ac:dyDescent="0.3">
      <c r="D146" t="s">
        <v>498</v>
      </c>
      <c r="J146" t="s">
        <v>499</v>
      </c>
    </row>
    <row r="147" spans="4:11" x14ac:dyDescent="0.3">
      <c r="D147" t="s">
        <v>901</v>
      </c>
      <c r="J147" t="s">
        <v>501</v>
      </c>
    </row>
    <row r="148" spans="4:11" x14ac:dyDescent="0.3">
      <c r="D148" t="s">
        <v>902</v>
      </c>
    </row>
    <row r="149" spans="4:11" x14ac:dyDescent="0.3">
      <c r="D149" t="s">
        <v>503</v>
      </c>
      <c r="J149" t="s">
        <v>504</v>
      </c>
    </row>
    <row r="150" spans="4:11" x14ac:dyDescent="0.3">
      <c r="D150" t="s">
        <v>505</v>
      </c>
      <c r="J150"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L34"/>
  <sheetViews>
    <sheetView tabSelected="1" topLeftCell="A7" workbookViewId="0">
      <selection activeCell="B7" sqref="B7"/>
    </sheetView>
  </sheetViews>
  <sheetFormatPr defaultRowHeight="14.4" x14ac:dyDescent="0.3"/>
  <cols>
    <col min="11" max="11" width="13.77734375" style="1" bestFit="1" customWidth="1"/>
  </cols>
  <sheetData>
    <row r="3" spans="2:12" x14ac:dyDescent="0.3">
      <c r="B3" t="s">
        <v>449</v>
      </c>
    </row>
    <row r="4" spans="2:12" x14ac:dyDescent="0.3">
      <c r="B4" t="s">
        <v>450</v>
      </c>
      <c r="I4" t="s">
        <v>391</v>
      </c>
      <c r="J4" t="s">
        <v>451</v>
      </c>
      <c r="K4" s="1" t="s">
        <v>393</v>
      </c>
    </row>
    <row r="5" spans="2:12" x14ac:dyDescent="0.3">
      <c r="I5" t="s">
        <v>394</v>
      </c>
      <c r="J5" t="s">
        <v>452</v>
      </c>
      <c r="K5" s="1" t="s">
        <v>393</v>
      </c>
    </row>
    <row r="6" spans="2:12" x14ac:dyDescent="0.3">
      <c r="B6" t="s">
        <v>1004</v>
      </c>
      <c r="I6" t="s">
        <v>396</v>
      </c>
      <c r="J6" t="s">
        <v>454</v>
      </c>
      <c r="K6" s="1" t="s">
        <v>398</v>
      </c>
    </row>
    <row r="8" spans="2:12" x14ac:dyDescent="0.3">
      <c r="I8">
        <v>3</v>
      </c>
    </row>
    <row r="9" spans="2:12" x14ac:dyDescent="0.3">
      <c r="B9" t="s">
        <v>709</v>
      </c>
      <c r="C9" t="s">
        <v>400</v>
      </c>
    </row>
    <row r="10" spans="2:12" x14ac:dyDescent="0.3">
      <c r="J10" t="s">
        <v>402</v>
      </c>
      <c r="K10" s="1" t="s">
        <v>710</v>
      </c>
    </row>
    <row r="12" spans="2:12" x14ac:dyDescent="0.3">
      <c r="B12" t="s">
        <v>62</v>
      </c>
      <c r="J12" t="s">
        <v>45</v>
      </c>
      <c r="K12" s="1" t="s">
        <v>410</v>
      </c>
    </row>
    <row r="13" spans="2:12" x14ac:dyDescent="0.3">
      <c r="B13" t="s">
        <v>903</v>
      </c>
    </row>
    <row r="14" spans="2:12" x14ac:dyDescent="0.3">
      <c r="B14" t="s">
        <v>904</v>
      </c>
      <c r="J14">
        <v>910</v>
      </c>
      <c r="K14" s="1">
        <f>IF(('5080_venituri'!K156-'5080_cheltuieli'!K141)&gt;=0,('5080_venituri'!K156-'5080_cheltuieli'!K141),0)</f>
        <v>749783.0299999998</v>
      </c>
      <c r="L14" t="str">
        <f>IF(OR(AND(K14=0,('5080_venituri'!K156-'5080_cheltuieli'!K141)&lt;0),K14='5080_venituri'!K156-'5080_cheltuieli'!K141),"ok","err")</f>
        <v>ok</v>
      </c>
    </row>
    <row r="15" spans="2:12" x14ac:dyDescent="0.3">
      <c r="B15" t="s">
        <v>905</v>
      </c>
      <c r="J15">
        <v>920</v>
      </c>
      <c r="K15" s="1">
        <f>IF(('5080_venituri'!K156-'5080_cheltuieli'!K141)&lt;0,-('5080_venituri'!K156-'5080_cheltuieli'!K141),0)</f>
        <v>0</v>
      </c>
      <c r="L15" t="str">
        <f>IF(OR(AND(K15=0,('5080_cheltuieli'!K141-'5080_venituri'!K156)&lt;0),K15='5080_cheltuieli'!K141-'5080_venituri'!K156),"ok","err")</f>
        <v>ok</v>
      </c>
    </row>
    <row r="16" spans="2:12" x14ac:dyDescent="0.3">
      <c r="B16" t="s">
        <v>906</v>
      </c>
    </row>
    <row r="17" spans="2:12" x14ac:dyDescent="0.3">
      <c r="B17" t="s">
        <v>904</v>
      </c>
      <c r="J17">
        <v>930</v>
      </c>
      <c r="K17" s="1">
        <f>IF(('5080_venituri'!K157-'5080_cheltuieli'!K142)&gt;=0,('5080_venituri'!K157-'5080_cheltuieli'!K142),0)</f>
        <v>0</v>
      </c>
      <c r="L17" t="str">
        <f>IF(OR(AND(K17=0,('5080_venituri'!K157-'5080_cheltuieli'!K142)&lt;0),K17='5080_venituri'!K157-'5080_cheltuieli'!K142),"ok","err")</f>
        <v>ok</v>
      </c>
    </row>
    <row r="18" spans="2:12" x14ac:dyDescent="0.3">
      <c r="B18" t="s">
        <v>905</v>
      </c>
      <c r="J18">
        <v>940</v>
      </c>
      <c r="K18" s="1">
        <f>IF(('5080_venituri'!K157-'5080_cheltuieli'!K142)&lt;0,('5080_venituri'!K157-'5080_cheltuieli'!K142),0)</f>
        <v>0</v>
      </c>
      <c r="L18" t="str">
        <f>IF(OR(AND(K18=0,('5080_cheltuieli'!K142-'5080_venituri'!K157)&lt;0),K18='5080_cheltuieli'!K142-'5080_venituri'!K157),"ok","err")</f>
        <v>ok</v>
      </c>
    </row>
    <row r="19" spans="2:12" x14ac:dyDescent="0.3">
      <c r="B19" t="s">
        <v>907</v>
      </c>
    </row>
    <row r="20" spans="2:12" x14ac:dyDescent="0.3">
      <c r="B20" t="s">
        <v>904</v>
      </c>
      <c r="J20">
        <v>950</v>
      </c>
      <c r="K20" s="1">
        <f>IF(('5080_venituri'!K158-'5080_cheltuieli'!K143)&gt;=0,('5080_venituri'!K158-'5080_cheltuieli'!K143),0)</f>
        <v>749783.0299999998</v>
      </c>
      <c r="L20" t="str">
        <f>IF(OR(AND(K20=0,('5080_venituri'!K158-'5080_cheltuieli'!K143)&lt;0),K20='5080_venituri'!K158-'5080_cheltuieli'!K143),"ok","err")</f>
        <v>ok</v>
      </c>
    </row>
    <row r="21" spans="2:12" x14ac:dyDescent="0.3">
      <c r="B21" t="s">
        <v>905</v>
      </c>
      <c r="J21">
        <v>960</v>
      </c>
      <c r="K21" s="1">
        <f>IF(('5080_venituri'!K158-'5080_cheltuieli'!K143)&lt;0,-('5080_venituri'!K158-'5080_cheltuieli'!K143),0)</f>
        <v>0</v>
      </c>
      <c r="L21" t="str">
        <f>IF(OR(AND(K21=0,('5080_cheltuieli'!K143-'5080_venituri'!K158)&lt;0),K21='5080_cheltuieli'!K143-'5080_venituri'!K158),"ok","err")</f>
        <v>ok</v>
      </c>
    </row>
    <row r="22" spans="2:12" x14ac:dyDescent="0.3">
      <c r="B22" t="s">
        <v>908</v>
      </c>
      <c r="J22">
        <v>965</v>
      </c>
      <c r="K22" s="1">
        <f>K23+K24</f>
        <v>146450</v>
      </c>
      <c r="L22" t="s">
        <v>420</v>
      </c>
    </row>
    <row r="23" spans="2:12" x14ac:dyDescent="0.3">
      <c r="B23" t="s">
        <v>909</v>
      </c>
      <c r="J23">
        <v>966</v>
      </c>
      <c r="K23" s="1">
        <f>SUMIFS(DataSource!H:H,DataSource!V:V,'5080_rezultate'!J23,DataSource!G:G,"RON")+1</f>
        <v>146450</v>
      </c>
      <c r="L23" t="s">
        <v>420</v>
      </c>
    </row>
    <row r="24" spans="2:12" x14ac:dyDescent="0.3">
      <c r="B24" t="s">
        <v>910</v>
      </c>
      <c r="J24">
        <v>967</v>
      </c>
    </row>
    <row r="25" spans="2:12" x14ac:dyDescent="0.3">
      <c r="B25" t="s">
        <v>911</v>
      </c>
    </row>
    <row r="26" spans="2:12" x14ac:dyDescent="0.3">
      <c r="B26" t="s">
        <v>904</v>
      </c>
      <c r="J26">
        <v>970</v>
      </c>
      <c r="K26" s="1">
        <f>IF((K20-K21-K22)&gt;=0,(K20-K21-K22),0)</f>
        <v>603333.0299999998</v>
      </c>
      <c r="L26" t="s">
        <v>420</v>
      </c>
    </row>
    <row r="27" spans="2:12" x14ac:dyDescent="0.3">
      <c r="B27" t="s">
        <v>905</v>
      </c>
      <c r="J27">
        <v>980</v>
      </c>
      <c r="K27" s="1">
        <f>IF((K20-K21-K22)&lt;0,-(K20-K21-K22),0)</f>
        <v>0</v>
      </c>
      <c r="L27" t="str">
        <f>IF(OR(AND(K27=0,(K20-K21-K22)&gt;0),K27=K21+K22-K20),"ok","err")</f>
        <v>ok</v>
      </c>
    </row>
    <row r="30" spans="2:12" x14ac:dyDescent="0.3">
      <c r="D30" t="s">
        <v>498</v>
      </c>
      <c r="J30" t="s">
        <v>499</v>
      </c>
    </row>
    <row r="31" spans="2:12" x14ac:dyDescent="0.3">
      <c r="D31" t="s">
        <v>901</v>
      </c>
      <c r="J31" t="s">
        <v>501</v>
      </c>
    </row>
    <row r="32" spans="2:12" x14ac:dyDescent="0.3">
      <c r="D32" t="s">
        <v>902</v>
      </c>
    </row>
    <row r="33" spans="4:10" x14ac:dyDescent="0.3">
      <c r="D33" t="s">
        <v>503</v>
      </c>
      <c r="J33" t="s">
        <v>504</v>
      </c>
    </row>
    <row r="34" spans="4:10" x14ac:dyDescent="0.3">
      <c r="D34" t="s">
        <v>505</v>
      </c>
      <c r="J34"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29"/>
  <sheetViews>
    <sheetView workbookViewId="0">
      <selection activeCell="G127" sqref="G127"/>
    </sheetView>
  </sheetViews>
  <sheetFormatPr defaultRowHeight="14.4" x14ac:dyDescent="0.3"/>
  <cols>
    <col min="5" max="5" width="16.33203125" customWidth="1"/>
    <col min="8" max="8" width="8.88671875" style="5"/>
    <col min="9" max="9" width="13.77734375" style="4" bestFit="1" customWidth="1"/>
  </cols>
  <sheetData>
    <row r="2" spans="2:11" x14ac:dyDescent="0.3">
      <c r="B2" t="s">
        <v>912</v>
      </c>
    </row>
    <row r="3" spans="2:11" x14ac:dyDescent="0.3">
      <c r="B3" t="s">
        <v>913</v>
      </c>
    </row>
    <row r="6" spans="2:11" x14ac:dyDescent="0.3">
      <c r="B6" t="s">
        <v>449</v>
      </c>
    </row>
    <row r="7" spans="2:11" x14ac:dyDescent="0.3">
      <c r="B7" t="s">
        <v>450</v>
      </c>
      <c r="I7" s="4" t="s">
        <v>391</v>
      </c>
      <c r="J7" t="s">
        <v>392</v>
      </c>
      <c r="K7" t="s">
        <v>393</v>
      </c>
    </row>
    <row r="8" spans="2:11" x14ac:dyDescent="0.3">
      <c r="I8" s="4" t="s">
        <v>394</v>
      </c>
      <c r="J8" t="s">
        <v>708</v>
      </c>
      <c r="K8" t="s">
        <v>393</v>
      </c>
    </row>
    <row r="9" spans="2:11" x14ac:dyDescent="0.3">
      <c r="B9" t="s">
        <v>914</v>
      </c>
      <c r="G9">
        <v>1</v>
      </c>
      <c r="I9" s="4" t="s">
        <v>396</v>
      </c>
      <c r="J9" t="s">
        <v>397</v>
      </c>
      <c r="K9" t="s">
        <v>398</v>
      </c>
    </row>
    <row r="11" spans="2:11" x14ac:dyDescent="0.3">
      <c r="B11" t="s">
        <v>915</v>
      </c>
      <c r="C11" t="s">
        <v>400</v>
      </c>
    </row>
    <row r="12" spans="2:11" x14ac:dyDescent="0.3">
      <c r="B12" t="s">
        <v>916</v>
      </c>
      <c r="H12" s="5" t="s">
        <v>402</v>
      </c>
      <c r="I12" s="4" t="s">
        <v>917</v>
      </c>
    </row>
    <row r="14" spans="2:11" x14ac:dyDescent="0.3">
      <c r="B14" t="s">
        <v>62</v>
      </c>
      <c r="H14" s="5" t="s">
        <v>45</v>
      </c>
      <c r="I14" s="4">
        <v>1</v>
      </c>
    </row>
    <row r="15" spans="2:11" x14ac:dyDescent="0.3">
      <c r="B15" t="s">
        <v>918</v>
      </c>
      <c r="H15" s="5" t="s">
        <v>417</v>
      </c>
      <c r="I15" s="4">
        <v>0</v>
      </c>
    </row>
    <row r="16" spans="2:11" x14ac:dyDescent="0.3">
      <c r="B16" t="s">
        <v>919</v>
      </c>
      <c r="H16" s="5" t="s">
        <v>920</v>
      </c>
      <c r="I16" s="4">
        <v>0</v>
      </c>
    </row>
    <row r="17" spans="2:9" x14ac:dyDescent="0.3">
      <c r="B17" t="s">
        <v>921</v>
      </c>
      <c r="H17" s="5" t="s">
        <v>922</v>
      </c>
      <c r="I17" s="4">
        <v>0</v>
      </c>
    </row>
    <row r="18" spans="2:9" x14ac:dyDescent="0.3">
      <c r="B18" t="s">
        <v>923</v>
      </c>
      <c r="H18" s="5" t="s">
        <v>924</v>
      </c>
      <c r="I18" s="4">
        <v>0</v>
      </c>
    </row>
    <row r="19" spans="2:9" x14ac:dyDescent="0.3">
      <c r="B19" t="s">
        <v>925</v>
      </c>
      <c r="H19" s="5" t="s">
        <v>926</v>
      </c>
    </row>
    <row r="20" spans="2:9" x14ac:dyDescent="0.3">
      <c r="B20" t="s">
        <v>927</v>
      </c>
      <c r="H20" s="5" t="s">
        <v>928</v>
      </c>
      <c r="I20" s="4">
        <v>0</v>
      </c>
    </row>
    <row r="21" spans="2:9" x14ac:dyDescent="0.3">
      <c r="B21" t="s">
        <v>929</v>
      </c>
      <c r="H21" s="5" t="s">
        <v>930</v>
      </c>
      <c r="I21" s="4">
        <v>0</v>
      </c>
    </row>
    <row r="22" spans="2:9" x14ac:dyDescent="0.3">
      <c r="B22" t="s">
        <v>931</v>
      </c>
      <c r="H22" s="5" t="s">
        <v>932</v>
      </c>
      <c r="I22" s="4">
        <v>0</v>
      </c>
    </row>
    <row r="23" spans="2:9" x14ac:dyDescent="0.3">
      <c r="B23" t="s">
        <v>933</v>
      </c>
      <c r="H23" s="5" t="s">
        <v>934</v>
      </c>
      <c r="I23" s="4">
        <v>0</v>
      </c>
    </row>
    <row r="25" spans="2:9" x14ac:dyDescent="0.3">
      <c r="B25" t="s">
        <v>935</v>
      </c>
      <c r="H25" s="5" t="s">
        <v>402</v>
      </c>
      <c r="I25" s="4" t="s">
        <v>917</v>
      </c>
    </row>
    <row r="27" spans="2:9" x14ac:dyDescent="0.3">
      <c r="B27" t="s">
        <v>62</v>
      </c>
    </row>
    <row r="28" spans="2:9" x14ac:dyDescent="0.3">
      <c r="B28" t="s">
        <v>936</v>
      </c>
      <c r="H28" s="5">
        <v>101</v>
      </c>
    </row>
    <row r="29" spans="2:9" x14ac:dyDescent="0.3">
      <c r="B29" t="s">
        <v>937</v>
      </c>
      <c r="H29" s="5">
        <v>102</v>
      </c>
    </row>
    <row r="30" spans="2:9" x14ac:dyDescent="0.3">
      <c r="B30" t="s">
        <v>938</v>
      </c>
      <c r="H30" s="5">
        <v>103</v>
      </c>
    </row>
    <row r="31" spans="2:9" x14ac:dyDescent="0.3">
      <c r="B31" t="s">
        <v>939</v>
      </c>
      <c r="H31" s="5">
        <v>104</v>
      </c>
    </row>
    <row r="32" spans="2:9" x14ac:dyDescent="0.3">
      <c r="B32" t="s">
        <v>940</v>
      </c>
      <c r="H32" s="5">
        <v>105</v>
      </c>
    </row>
    <row r="33" spans="2:11" x14ac:dyDescent="0.3">
      <c r="B33" t="s">
        <v>941</v>
      </c>
      <c r="H33" s="5">
        <v>111</v>
      </c>
    </row>
    <row r="34" spans="2:11" x14ac:dyDescent="0.3">
      <c r="B34" t="s">
        <v>937</v>
      </c>
      <c r="H34" s="5">
        <v>112</v>
      </c>
    </row>
    <row r="35" spans="2:11" x14ac:dyDescent="0.3">
      <c r="B35" t="s">
        <v>938</v>
      </c>
      <c r="H35" s="5">
        <v>113</v>
      </c>
    </row>
    <row r="36" spans="2:11" x14ac:dyDescent="0.3">
      <c r="B36" t="s">
        <v>940</v>
      </c>
      <c r="H36" s="5">
        <v>114</v>
      </c>
    </row>
    <row r="39" spans="2:11" x14ac:dyDescent="0.3">
      <c r="B39" t="s">
        <v>449</v>
      </c>
    </row>
    <row r="40" spans="2:11" x14ac:dyDescent="0.3">
      <c r="B40" t="s">
        <v>450</v>
      </c>
      <c r="I40" s="4" t="s">
        <v>391</v>
      </c>
      <c r="J40" t="s">
        <v>392</v>
      </c>
      <c r="K40" t="s">
        <v>393</v>
      </c>
    </row>
    <row r="41" spans="2:11" x14ac:dyDescent="0.3">
      <c r="I41" s="4" t="s">
        <v>394</v>
      </c>
      <c r="J41" t="s">
        <v>708</v>
      </c>
      <c r="K41" t="s">
        <v>393</v>
      </c>
    </row>
    <row r="42" spans="2:11" x14ac:dyDescent="0.3">
      <c r="B42" t="s">
        <v>549</v>
      </c>
      <c r="G42">
        <v>1</v>
      </c>
      <c r="I42" s="4" t="s">
        <v>396</v>
      </c>
      <c r="J42" t="s">
        <v>397</v>
      </c>
      <c r="K42" t="s">
        <v>398</v>
      </c>
    </row>
    <row r="44" spans="2:11" x14ac:dyDescent="0.3">
      <c r="B44" t="s">
        <v>915</v>
      </c>
      <c r="C44" t="s">
        <v>400</v>
      </c>
    </row>
    <row r="45" spans="2:11" x14ac:dyDescent="0.3">
      <c r="B45" t="s">
        <v>942</v>
      </c>
      <c r="H45" s="5" t="s">
        <v>402</v>
      </c>
      <c r="I45" s="4" t="s">
        <v>943</v>
      </c>
    </row>
    <row r="47" spans="2:11" x14ac:dyDescent="0.3">
      <c r="B47" t="s">
        <v>62</v>
      </c>
      <c r="H47" s="5" t="s">
        <v>45</v>
      </c>
      <c r="I47" s="4">
        <v>1</v>
      </c>
    </row>
    <row r="48" spans="2:11" x14ac:dyDescent="0.3">
      <c r="B48" t="s">
        <v>944</v>
      </c>
      <c r="H48" s="5">
        <v>201</v>
      </c>
      <c r="I48" s="1">
        <v>0</v>
      </c>
    </row>
    <row r="49" spans="2:9" x14ac:dyDescent="0.3">
      <c r="B49" t="s">
        <v>945</v>
      </c>
      <c r="H49" s="5" t="s">
        <v>946</v>
      </c>
      <c r="I49" s="1">
        <v>0</v>
      </c>
    </row>
    <row r="50" spans="2:9" x14ac:dyDescent="0.3">
      <c r="B50" t="s">
        <v>947</v>
      </c>
      <c r="H50" s="5" t="s">
        <v>948</v>
      </c>
      <c r="I50" s="1">
        <v>0</v>
      </c>
    </row>
    <row r="51" spans="2:9" x14ac:dyDescent="0.3">
      <c r="B51" t="s">
        <v>949</v>
      </c>
      <c r="H51" s="5">
        <v>210</v>
      </c>
      <c r="I51" s="1">
        <v>0</v>
      </c>
    </row>
    <row r="52" spans="2:9" x14ac:dyDescent="0.3">
      <c r="B52" t="s">
        <v>422</v>
      </c>
      <c r="H52" s="5" t="s">
        <v>950</v>
      </c>
      <c r="I52" s="1">
        <v>0</v>
      </c>
    </row>
    <row r="53" spans="2:9" x14ac:dyDescent="0.3">
      <c r="B53" t="s">
        <v>423</v>
      </c>
      <c r="H53" s="5" t="s">
        <v>951</v>
      </c>
      <c r="I53" s="1">
        <v>0</v>
      </c>
    </row>
    <row r="54" spans="2:9" x14ac:dyDescent="0.3">
      <c r="B54" t="s">
        <v>424</v>
      </c>
      <c r="H54" s="5" t="s">
        <v>952</v>
      </c>
      <c r="I54" s="1">
        <v>0</v>
      </c>
    </row>
    <row r="55" spans="2:9" x14ac:dyDescent="0.3">
      <c r="B55" t="s">
        <v>425</v>
      </c>
      <c r="H55" s="5" t="s">
        <v>953</v>
      </c>
      <c r="I55" s="1">
        <v>0</v>
      </c>
    </row>
    <row r="56" spans="2:9" x14ac:dyDescent="0.3">
      <c r="B56" t="s">
        <v>426</v>
      </c>
      <c r="H56" s="5" t="s">
        <v>954</v>
      </c>
      <c r="I56" s="1">
        <v>0</v>
      </c>
    </row>
    <row r="57" spans="2:9" x14ac:dyDescent="0.3">
      <c r="B57" t="s">
        <v>618</v>
      </c>
      <c r="H57" s="5">
        <v>216</v>
      </c>
      <c r="I57" s="1">
        <v>0</v>
      </c>
    </row>
    <row r="58" spans="2:9" x14ac:dyDescent="0.3">
      <c r="B58" t="s">
        <v>433</v>
      </c>
      <c r="H58" s="5">
        <v>220</v>
      </c>
      <c r="I58" s="1">
        <v>0</v>
      </c>
    </row>
    <row r="59" spans="2:9" x14ac:dyDescent="0.3">
      <c r="B59" t="s">
        <v>955</v>
      </c>
      <c r="H59" s="5">
        <v>221</v>
      </c>
      <c r="I59" s="1">
        <v>0</v>
      </c>
    </row>
    <row r="60" spans="2:9" x14ac:dyDescent="0.3">
      <c r="B60" t="s">
        <v>435</v>
      </c>
      <c r="H60" s="5">
        <v>222</v>
      </c>
      <c r="I60" s="1">
        <v>0</v>
      </c>
    </row>
    <row r="61" spans="2:9" x14ac:dyDescent="0.3">
      <c r="B61" t="s">
        <v>437</v>
      </c>
      <c r="H61" s="5">
        <v>223</v>
      </c>
      <c r="I61" s="1">
        <v>0</v>
      </c>
    </row>
    <row r="62" spans="2:9" x14ac:dyDescent="0.3">
      <c r="B62" t="s">
        <v>438</v>
      </c>
      <c r="H62" s="5">
        <v>224</v>
      </c>
      <c r="I62" s="1">
        <v>0</v>
      </c>
    </row>
    <row r="63" spans="2:9" x14ac:dyDescent="0.3">
      <c r="B63" t="s">
        <v>440</v>
      </c>
      <c r="H63" s="5">
        <v>225</v>
      </c>
      <c r="I63" s="1">
        <v>0</v>
      </c>
    </row>
    <row r="64" spans="2:9" x14ac:dyDescent="0.3">
      <c r="B64" t="s">
        <v>441</v>
      </c>
      <c r="H64" s="5">
        <v>226</v>
      </c>
      <c r="I64" s="1">
        <v>0</v>
      </c>
    </row>
    <row r="65" spans="2:10" x14ac:dyDescent="0.3">
      <c r="B65" t="s">
        <v>443</v>
      </c>
      <c r="H65" s="5">
        <v>227</v>
      </c>
      <c r="I65" s="1">
        <v>0</v>
      </c>
    </row>
    <row r="66" spans="2:10" x14ac:dyDescent="0.3">
      <c r="B66" t="s">
        <v>444</v>
      </c>
      <c r="H66" s="5">
        <v>228</v>
      </c>
      <c r="I66" s="1">
        <v>0</v>
      </c>
    </row>
    <row r="67" spans="2:10" x14ac:dyDescent="0.3">
      <c r="B67" t="s">
        <v>624</v>
      </c>
      <c r="H67" s="5">
        <v>229</v>
      </c>
      <c r="I67" s="1">
        <v>0</v>
      </c>
    </row>
    <row r="68" spans="2:10" x14ac:dyDescent="0.3">
      <c r="B68" t="s">
        <v>956</v>
      </c>
      <c r="H68" s="5">
        <v>230</v>
      </c>
      <c r="I68" s="1">
        <v>0</v>
      </c>
    </row>
    <row r="69" spans="2:10" x14ac:dyDescent="0.3">
      <c r="B69" t="s">
        <v>957</v>
      </c>
      <c r="H69" s="5">
        <v>232</v>
      </c>
      <c r="I69" s="1">
        <v>0</v>
      </c>
    </row>
    <row r="70" spans="2:10" x14ac:dyDescent="0.3">
      <c r="B70" t="s">
        <v>958</v>
      </c>
      <c r="H70" s="5">
        <v>233</v>
      </c>
      <c r="I70" s="1">
        <v>0</v>
      </c>
    </row>
    <row r="71" spans="2:10" x14ac:dyDescent="0.3">
      <c r="B71" t="s">
        <v>959</v>
      </c>
      <c r="H71" s="5">
        <v>239</v>
      </c>
      <c r="I71" s="1">
        <v>0</v>
      </c>
    </row>
    <row r="72" spans="2:10" x14ac:dyDescent="0.3">
      <c r="B72" t="s">
        <v>960</v>
      </c>
      <c r="H72" s="5">
        <v>241</v>
      </c>
      <c r="I72" s="1">
        <v>0</v>
      </c>
    </row>
    <row r="73" spans="2:10" x14ac:dyDescent="0.3">
      <c r="B73" t="s">
        <v>961</v>
      </c>
      <c r="H73" s="5">
        <v>244</v>
      </c>
      <c r="I73" s="1">
        <v>0</v>
      </c>
    </row>
    <row r="74" spans="2:10" x14ac:dyDescent="0.3">
      <c r="B74" t="s">
        <v>962</v>
      </c>
      <c r="H74" s="5">
        <v>245</v>
      </c>
      <c r="I74" s="1">
        <v>0</v>
      </c>
    </row>
    <row r="75" spans="2:10" x14ac:dyDescent="0.3">
      <c r="B75" t="s">
        <v>963</v>
      </c>
    </row>
    <row r="78" spans="2:10" x14ac:dyDescent="0.3">
      <c r="B78" t="s">
        <v>964</v>
      </c>
      <c r="H78" s="5" t="s">
        <v>402</v>
      </c>
      <c r="I78" s="4" t="s">
        <v>943</v>
      </c>
      <c r="J78" t="s">
        <v>965</v>
      </c>
    </row>
    <row r="79" spans="2:10" x14ac:dyDescent="0.3">
      <c r="J79" t="s">
        <v>400</v>
      </c>
    </row>
    <row r="80" spans="2:10" x14ac:dyDescent="0.3">
      <c r="B80" t="s">
        <v>62</v>
      </c>
      <c r="H80" s="5" t="s">
        <v>45</v>
      </c>
      <c r="I80" s="4">
        <v>1</v>
      </c>
      <c r="J80">
        <v>2</v>
      </c>
    </row>
    <row r="81" spans="2:11" x14ac:dyDescent="0.3">
      <c r="B81" t="s">
        <v>966</v>
      </c>
      <c r="H81" s="5">
        <v>501</v>
      </c>
    </row>
    <row r="82" spans="2:11" x14ac:dyDescent="0.3">
      <c r="B82" t="s">
        <v>967</v>
      </c>
      <c r="H82" s="5">
        <v>502</v>
      </c>
    </row>
    <row r="83" spans="2:11" x14ac:dyDescent="0.3">
      <c r="B83" t="s">
        <v>968</v>
      </c>
      <c r="H83" s="5">
        <v>503</v>
      </c>
    </row>
    <row r="86" spans="2:11" x14ac:dyDescent="0.3">
      <c r="B86" t="s">
        <v>449</v>
      </c>
    </row>
    <row r="87" spans="2:11" x14ac:dyDescent="0.3">
      <c r="B87" t="s">
        <v>450</v>
      </c>
      <c r="I87" s="4" t="s">
        <v>391</v>
      </c>
      <c r="J87" t="s">
        <v>451</v>
      </c>
      <c r="K87" t="s">
        <v>393</v>
      </c>
    </row>
    <row r="88" spans="2:11" x14ac:dyDescent="0.3">
      <c r="I88" s="4" t="s">
        <v>394</v>
      </c>
      <c r="J88" t="s">
        <v>452</v>
      </c>
      <c r="K88" t="s">
        <v>393</v>
      </c>
    </row>
    <row r="89" spans="2:11" x14ac:dyDescent="0.3">
      <c r="B89" t="s">
        <v>453</v>
      </c>
      <c r="G89">
        <v>1</v>
      </c>
      <c r="I89" s="4" t="s">
        <v>396</v>
      </c>
      <c r="J89" t="s">
        <v>454</v>
      </c>
      <c r="K89" t="s">
        <v>398</v>
      </c>
    </row>
    <row r="91" spans="2:11" x14ac:dyDescent="0.3">
      <c r="B91" t="s">
        <v>915</v>
      </c>
      <c r="C91" t="s">
        <v>400</v>
      </c>
    </row>
    <row r="92" spans="2:11" x14ac:dyDescent="0.3">
      <c r="B92" t="s">
        <v>969</v>
      </c>
      <c r="E92" t="s">
        <v>402</v>
      </c>
      <c r="F92" t="s">
        <v>405</v>
      </c>
      <c r="H92" s="5" t="s">
        <v>970</v>
      </c>
    </row>
    <row r="93" spans="2:11" x14ac:dyDescent="0.3">
      <c r="F93" t="s">
        <v>971</v>
      </c>
      <c r="H93" s="5" t="s">
        <v>972</v>
      </c>
      <c r="J93" t="s">
        <v>973</v>
      </c>
    </row>
    <row r="94" spans="2:11" x14ac:dyDescent="0.3">
      <c r="B94" t="s">
        <v>62</v>
      </c>
      <c r="E94" t="s">
        <v>45</v>
      </c>
      <c r="F94">
        <v>1</v>
      </c>
      <c r="H94" s="5">
        <v>2</v>
      </c>
      <c r="J94">
        <v>3</v>
      </c>
    </row>
    <row r="95" spans="2:11" x14ac:dyDescent="0.3">
      <c r="B95" t="s">
        <v>974</v>
      </c>
      <c r="E95">
        <v>601</v>
      </c>
    </row>
    <row r="96" spans="2:11" x14ac:dyDescent="0.3">
      <c r="B96" t="s">
        <v>975</v>
      </c>
      <c r="E96">
        <v>602</v>
      </c>
    </row>
    <row r="97" spans="2:5" x14ac:dyDescent="0.3">
      <c r="B97" t="s">
        <v>976</v>
      </c>
      <c r="E97">
        <v>603</v>
      </c>
    </row>
    <row r="98" spans="2:5" x14ac:dyDescent="0.3">
      <c r="B98" t="s">
        <v>977</v>
      </c>
      <c r="E98">
        <v>604</v>
      </c>
    </row>
    <row r="99" spans="2:5" x14ac:dyDescent="0.3">
      <c r="B99" t="s">
        <v>978</v>
      </c>
      <c r="E99">
        <v>605</v>
      </c>
    </row>
    <row r="100" spans="2:5" x14ac:dyDescent="0.3">
      <c r="B100" t="s">
        <v>979</v>
      </c>
      <c r="E100">
        <v>606</v>
      </c>
    </row>
    <row r="101" spans="2:5" x14ac:dyDescent="0.3">
      <c r="B101" t="s">
        <v>980</v>
      </c>
      <c r="E101">
        <v>607</v>
      </c>
    </row>
    <row r="102" spans="2:5" x14ac:dyDescent="0.3">
      <c r="B102" t="s">
        <v>981</v>
      </c>
      <c r="E102">
        <v>608</v>
      </c>
    </row>
    <row r="103" spans="2:5" x14ac:dyDescent="0.3">
      <c r="B103" t="s">
        <v>982</v>
      </c>
      <c r="E103">
        <v>609</v>
      </c>
    </row>
    <row r="104" spans="2:5" x14ac:dyDescent="0.3">
      <c r="B104" t="s">
        <v>983</v>
      </c>
      <c r="E104">
        <v>610</v>
      </c>
    </row>
    <row r="105" spans="2:5" x14ac:dyDescent="0.3">
      <c r="B105" t="s">
        <v>984</v>
      </c>
      <c r="E105">
        <v>611</v>
      </c>
    </row>
    <row r="106" spans="2:5" x14ac:dyDescent="0.3">
      <c r="B106" t="s">
        <v>985</v>
      </c>
      <c r="E106">
        <v>612</v>
      </c>
    </row>
    <row r="107" spans="2:5" x14ac:dyDescent="0.3">
      <c r="B107" t="s">
        <v>986</v>
      </c>
      <c r="E107">
        <v>613</v>
      </c>
    </row>
    <row r="108" spans="2:5" x14ac:dyDescent="0.3">
      <c r="B108" t="s">
        <v>987</v>
      </c>
      <c r="E108">
        <v>614</v>
      </c>
    </row>
    <row r="109" spans="2:5" x14ac:dyDescent="0.3">
      <c r="B109" t="s">
        <v>988</v>
      </c>
      <c r="E109">
        <v>615</v>
      </c>
    </row>
    <row r="110" spans="2:5" x14ac:dyDescent="0.3">
      <c r="B110" t="s">
        <v>989</v>
      </c>
      <c r="E110">
        <v>616</v>
      </c>
    </row>
    <row r="111" spans="2:5" x14ac:dyDescent="0.3">
      <c r="B111" t="s">
        <v>990</v>
      </c>
      <c r="E111">
        <v>617</v>
      </c>
    </row>
    <row r="112" spans="2:5" x14ac:dyDescent="0.3">
      <c r="B112" t="s">
        <v>991</v>
      </c>
      <c r="E112">
        <v>618</v>
      </c>
    </row>
    <row r="113" spans="2:9" x14ac:dyDescent="0.3">
      <c r="B113" t="s">
        <v>992</v>
      </c>
      <c r="E113">
        <v>619</v>
      </c>
    </row>
    <row r="114" spans="2:9" x14ac:dyDescent="0.3">
      <c r="B114" t="s">
        <v>993</v>
      </c>
      <c r="E114">
        <v>620</v>
      </c>
    </row>
    <row r="115" spans="2:9" x14ac:dyDescent="0.3">
      <c r="B115" t="s">
        <v>994</v>
      </c>
      <c r="E115">
        <v>621</v>
      </c>
    </row>
    <row r="117" spans="2:9" x14ac:dyDescent="0.3">
      <c r="B117" t="s">
        <v>995</v>
      </c>
      <c r="E117" t="s">
        <v>996</v>
      </c>
      <c r="F117" t="s">
        <v>690</v>
      </c>
    </row>
    <row r="118" spans="2:9" x14ac:dyDescent="0.3">
      <c r="F118" t="s">
        <v>997</v>
      </c>
    </row>
    <row r="119" spans="2:9" x14ac:dyDescent="0.3">
      <c r="B119" t="s">
        <v>998</v>
      </c>
      <c r="E119">
        <v>710</v>
      </c>
    </row>
    <row r="121" spans="2:9" x14ac:dyDescent="0.3">
      <c r="B121" t="s">
        <v>999</v>
      </c>
      <c r="E121" t="s">
        <v>996</v>
      </c>
      <c r="F121" t="s">
        <v>690</v>
      </c>
    </row>
    <row r="122" spans="2:9" x14ac:dyDescent="0.3">
      <c r="F122" t="s">
        <v>400</v>
      </c>
    </row>
    <row r="123" spans="2:9" x14ac:dyDescent="0.3">
      <c r="B123" t="s">
        <v>1000</v>
      </c>
      <c r="E123">
        <v>910</v>
      </c>
      <c r="F123">
        <v>0</v>
      </c>
    </row>
    <row r="125" spans="2:9" x14ac:dyDescent="0.3">
      <c r="D125" t="s">
        <v>498</v>
      </c>
      <c r="I125" s="4" t="s">
        <v>499</v>
      </c>
    </row>
    <row r="126" spans="2:9" x14ac:dyDescent="0.3">
      <c r="D126" t="s">
        <v>901</v>
      </c>
      <c r="I126" s="4" t="s">
        <v>501</v>
      </c>
    </row>
    <row r="127" spans="2:9" x14ac:dyDescent="0.3">
      <c r="D127" t="s">
        <v>902</v>
      </c>
    </row>
    <row r="128" spans="2:9" x14ac:dyDescent="0.3">
      <c r="D128" t="s">
        <v>503</v>
      </c>
      <c r="I128" s="4" t="s">
        <v>504</v>
      </c>
    </row>
    <row r="129" spans="4:9" x14ac:dyDescent="0.3">
      <c r="D129" t="s">
        <v>505</v>
      </c>
      <c r="I129" s="4"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W253"/>
  <sheetViews>
    <sheetView topLeftCell="H1" workbookViewId="0">
      <selection activeCell="H68" sqref="A68:XFD71"/>
    </sheetView>
  </sheetViews>
  <sheetFormatPr defaultRowHeight="14.4" x14ac:dyDescent="0.3"/>
  <cols>
    <col min="4" max="4" width="15.77734375" customWidth="1"/>
    <col min="5" max="5" width="42" customWidth="1"/>
    <col min="8" max="9" width="13.88671875" style="1" bestFit="1" customWidth="1"/>
    <col min="10" max="10" width="14" style="8" bestFit="1" customWidth="1"/>
    <col min="11" max="11" width="13.77734375" style="1" bestFit="1" customWidth="1"/>
    <col min="14" max="15" width="13.88671875" style="1" bestFit="1" customWidth="1"/>
    <col min="16" max="17" width="13.77734375" style="1" bestFit="1" customWidth="1"/>
    <col min="18" max="18" width="11.109375" customWidth="1"/>
    <col min="19" max="19" width="11.5546875" customWidth="1"/>
    <col min="20" max="20" width="13.88671875" customWidth="1"/>
    <col min="21" max="21" width="14.109375" customWidth="1"/>
    <col min="22" max="22" width="12" customWidth="1"/>
    <col min="23" max="23" width="12.77734375" customWidth="1"/>
  </cols>
  <sheetData>
    <row r="1" spans="1:23" x14ac:dyDescent="0.3">
      <c r="A1" s="11" t="s">
        <v>16</v>
      </c>
      <c r="B1" s="11" t="s">
        <v>17</v>
      </c>
      <c r="C1" s="11" t="s">
        <v>18</v>
      </c>
      <c r="D1" s="11" t="s">
        <v>19</v>
      </c>
      <c r="E1" s="11" t="s">
        <v>20</v>
      </c>
      <c r="F1" s="11" t="s">
        <v>21</v>
      </c>
      <c r="G1" s="11" t="s">
        <v>22</v>
      </c>
      <c r="H1" s="12" t="s">
        <v>23</v>
      </c>
      <c r="I1" s="12" t="s">
        <v>24</v>
      </c>
      <c r="J1" s="12" t="s">
        <v>25</v>
      </c>
      <c r="K1" s="12" t="s">
        <v>26</v>
      </c>
      <c r="L1" s="11" t="s">
        <v>27</v>
      </c>
      <c r="M1" s="11" t="s">
        <v>28</v>
      </c>
      <c r="N1" s="12" t="s">
        <v>29</v>
      </c>
      <c r="O1" s="12" t="s">
        <v>30</v>
      </c>
      <c r="P1" s="12" t="s">
        <v>31</v>
      </c>
      <c r="Q1" s="12" t="s">
        <v>32</v>
      </c>
      <c r="R1" s="11" t="s">
        <v>33</v>
      </c>
      <c r="S1" s="11" t="s">
        <v>34</v>
      </c>
      <c r="T1" s="11" t="s">
        <v>35</v>
      </c>
      <c r="U1" s="11" t="s">
        <v>36</v>
      </c>
      <c r="V1" t="s">
        <v>37</v>
      </c>
      <c r="W1" t="s">
        <v>38</v>
      </c>
    </row>
    <row r="2" spans="1:23" hidden="1" x14ac:dyDescent="0.3">
      <c r="A2" t="s">
        <v>1</v>
      </c>
      <c r="B2" t="s">
        <v>4</v>
      </c>
      <c r="C2" t="s">
        <v>39</v>
      </c>
      <c r="D2" t="s">
        <v>40</v>
      </c>
      <c r="E2" t="s">
        <v>41</v>
      </c>
      <c r="F2" t="s">
        <v>42</v>
      </c>
      <c r="G2" t="s">
        <v>43</v>
      </c>
      <c r="H2">
        <v>2697240</v>
      </c>
      <c r="I2">
        <v>504306</v>
      </c>
      <c r="J2">
        <v>2192934</v>
      </c>
      <c r="K2">
        <v>0</v>
      </c>
      <c r="L2" t="s">
        <v>44</v>
      </c>
      <c r="M2" t="s">
        <v>45</v>
      </c>
      <c r="N2">
        <v>2697240</v>
      </c>
      <c r="O2">
        <v>504306</v>
      </c>
      <c r="P2">
        <v>2192934</v>
      </c>
      <c r="Q2">
        <v>0</v>
      </c>
      <c r="R2">
        <v>121</v>
      </c>
      <c r="S2" t="s">
        <v>46</v>
      </c>
    </row>
    <row r="3" spans="1:23" hidden="1" x14ac:dyDescent="0.3">
      <c r="A3" t="s">
        <v>1</v>
      </c>
      <c r="B3" t="s">
        <v>4</v>
      </c>
      <c r="C3" t="s">
        <v>39</v>
      </c>
      <c r="D3" t="s">
        <v>47</v>
      </c>
      <c r="E3" t="s">
        <v>48</v>
      </c>
      <c r="F3" t="s">
        <v>42</v>
      </c>
      <c r="G3" t="s">
        <v>43</v>
      </c>
      <c r="H3">
        <v>159789</v>
      </c>
      <c r="I3">
        <v>76194</v>
      </c>
      <c r="J3" s="1">
        <v>83595</v>
      </c>
      <c r="K3">
        <v>0</v>
      </c>
      <c r="L3" t="s">
        <v>44</v>
      </c>
      <c r="M3" t="s">
        <v>45</v>
      </c>
      <c r="N3">
        <v>159789</v>
      </c>
      <c r="O3">
        <v>76194</v>
      </c>
      <c r="P3">
        <v>83595</v>
      </c>
      <c r="Q3">
        <v>0</v>
      </c>
      <c r="R3">
        <v>195</v>
      </c>
      <c r="S3" t="s">
        <v>46</v>
      </c>
    </row>
    <row r="4" spans="1:23" hidden="1" x14ac:dyDescent="0.3">
      <c r="A4" t="s">
        <v>1</v>
      </c>
      <c r="B4" t="s">
        <v>4</v>
      </c>
      <c r="C4" t="s">
        <v>39</v>
      </c>
      <c r="D4" t="s">
        <v>49</v>
      </c>
      <c r="E4" t="s">
        <v>50</v>
      </c>
      <c r="F4" t="s">
        <v>42</v>
      </c>
      <c r="G4" t="s">
        <v>43</v>
      </c>
      <c r="H4">
        <v>200</v>
      </c>
      <c r="I4">
        <v>200</v>
      </c>
      <c r="J4" s="1">
        <v>0</v>
      </c>
      <c r="K4">
        <v>0</v>
      </c>
      <c r="L4" t="s">
        <v>44</v>
      </c>
      <c r="M4" t="s">
        <v>45</v>
      </c>
      <c r="N4">
        <v>200</v>
      </c>
      <c r="O4">
        <v>200</v>
      </c>
      <c r="P4">
        <v>0</v>
      </c>
      <c r="Q4">
        <v>0</v>
      </c>
      <c r="R4">
        <v>195</v>
      </c>
      <c r="S4" t="s">
        <v>46</v>
      </c>
    </row>
    <row r="5" spans="1:23" hidden="1" x14ac:dyDescent="0.3">
      <c r="A5" t="s">
        <v>1</v>
      </c>
      <c r="B5" t="s">
        <v>4</v>
      </c>
      <c r="C5" t="s">
        <v>39</v>
      </c>
      <c r="D5" t="s">
        <v>51</v>
      </c>
      <c r="E5" t="s">
        <v>52</v>
      </c>
      <c r="F5" t="s">
        <v>42</v>
      </c>
      <c r="G5" t="s">
        <v>43</v>
      </c>
      <c r="H5">
        <v>427</v>
      </c>
      <c r="I5">
        <v>427</v>
      </c>
      <c r="J5" s="1">
        <v>0</v>
      </c>
      <c r="K5">
        <v>0</v>
      </c>
      <c r="L5" t="s">
        <v>44</v>
      </c>
      <c r="M5" t="s">
        <v>45</v>
      </c>
      <c r="N5">
        <v>427</v>
      </c>
      <c r="O5">
        <v>427</v>
      </c>
      <c r="P5">
        <v>0</v>
      </c>
      <c r="Q5">
        <v>0</v>
      </c>
      <c r="R5">
        <v>195</v>
      </c>
      <c r="S5" t="s">
        <v>46</v>
      </c>
    </row>
    <row r="6" spans="1:23" hidden="1" x14ac:dyDescent="0.3">
      <c r="A6" t="s">
        <v>1</v>
      </c>
      <c r="B6" t="s">
        <v>4</v>
      </c>
      <c r="C6" t="s">
        <v>39</v>
      </c>
      <c r="D6" t="s">
        <v>53</v>
      </c>
      <c r="E6" t="s">
        <v>54</v>
      </c>
      <c r="F6" t="s">
        <v>42</v>
      </c>
      <c r="G6" t="s">
        <v>43</v>
      </c>
      <c r="H6">
        <v>600</v>
      </c>
      <c r="I6">
        <v>600</v>
      </c>
      <c r="J6" s="1">
        <v>0</v>
      </c>
      <c r="K6">
        <v>0</v>
      </c>
      <c r="L6" t="s">
        <v>44</v>
      </c>
      <c r="M6" t="s">
        <v>45</v>
      </c>
      <c r="N6">
        <v>600</v>
      </c>
      <c r="O6">
        <v>600</v>
      </c>
      <c r="P6">
        <v>0</v>
      </c>
      <c r="Q6">
        <v>0</v>
      </c>
      <c r="R6">
        <v>195</v>
      </c>
      <c r="S6" t="s">
        <v>46</v>
      </c>
    </row>
    <row r="7" spans="1:23" hidden="1" x14ac:dyDescent="0.3">
      <c r="A7" t="s">
        <v>1</v>
      </c>
      <c r="B7" t="s">
        <v>4</v>
      </c>
      <c r="C7" t="s">
        <v>39</v>
      </c>
      <c r="D7" t="s">
        <v>55</v>
      </c>
      <c r="E7" t="s">
        <v>56</v>
      </c>
      <c r="F7" t="s">
        <v>42</v>
      </c>
      <c r="G7" t="s">
        <v>43</v>
      </c>
      <c r="H7">
        <v>284</v>
      </c>
      <c r="I7">
        <v>284</v>
      </c>
      <c r="J7" s="1">
        <v>0</v>
      </c>
      <c r="K7">
        <v>0</v>
      </c>
      <c r="L7" t="s">
        <v>44</v>
      </c>
      <c r="M7" t="s">
        <v>45</v>
      </c>
      <c r="N7">
        <v>284</v>
      </c>
      <c r="O7">
        <v>284</v>
      </c>
      <c r="P7">
        <v>0</v>
      </c>
      <c r="Q7">
        <v>0</v>
      </c>
      <c r="R7">
        <v>195</v>
      </c>
      <c r="S7" t="s">
        <v>46</v>
      </c>
    </row>
    <row r="8" spans="1:23" hidden="1" x14ac:dyDescent="0.3">
      <c r="A8" t="s">
        <v>1</v>
      </c>
      <c r="B8" t="s">
        <v>4</v>
      </c>
      <c r="C8" t="s">
        <v>39</v>
      </c>
      <c r="D8" t="s">
        <v>57</v>
      </c>
      <c r="E8" t="s">
        <v>58</v>
      </c>
      <c r="F8" t="s">
        <v>59</v>
      </c>
      <c r="G8" t="s">
        <v>43</v>
      </c>
      <c r="H8">
        <v>16229221</v>
      </c>
      <c r="I8">
        <v>7384917</v>
      </c>
      <c r="J8">
        <v>8844304</v>
      </c>
      <c r="K8">
        <v>0</v>
      </c>
      <c r="L8" t="s">
        <v>44</v>
      </c>
      <c r="M8" t="s">
        <v>45</v>
      </c>
      <c r="N8">
        <v>16229221</v>
      </c>
      <c r="O8">
        <v>7384917</v>
      </c>
      <c r="P8">
        <v>8844304</v>
      </c>
      <c r="Q8">
        <v>0</v>
      </c>
      <c r="R8">
        <v>131</v>
      </c>
      <c r="S8" t="s">
        <v>46</v>
      </c>
    </row>
    <row r="9" spans="1:23" hidden="1" x14ac:dyDescent="0.3">
      <c r="A9" t="s">
        <v>1</v>
      </c>
      <c r="B9" t="s">
        <v>4</v>
      </c>
      <c r="C9" t="s">
        <v>39</v>
      </c>
      <c r="D9" t="s">
        <v>60</v>
      </c>
      <c r="E9" t="s">
        <v>61</v>
      </c>
      <c r="F9" t="s">
        <v>59</v>
      </c>
      <c r="G9" t="s">
        <v>43</v>
      </c>
      <c r="H9">
        <v>721884</v>
      </c>
      <c r="I9">
        <v>484432</v>
      </c>
      <c r="J9" s="1">
        <v>237452</v>
      </c>
      <c r="K9">
        <v>0</v>
      </c>
      <c r="L9" t="s">
        <v>44</v>
      </c>
      <c r="M9" t="s">
        <v>62</v>
      </c>
      <c r="N9">
        <v>721884</v>
      </c>
      <c r="O9">
        <v>484432</v>
      </c>
      <c r="P9">
        <v>237452</v>
      </c>
      <c r="Q9">
        <v>0</v>
      </c>
      <c r="R9">
        <v>195</v>
      </c>
      <c r="S9" t="s">
        <v>46</v>
      </c>
    </row>
    <row r="10" spans="1:23" hidden="1" x14ac:dyDescent="0.3">
      <c r="A10" t="s">
        <v>1</v>
      </c>
      <c r="B10" t="s">
        <v>4</v>
      </c>
      <c r="C10" t="s">
        <v>39</v>
      </c>
      <c r="D10" t="s">
        <v>63</v>
      </c>
      <c r="E10" t="s">
        <v>64</v>
      </c>
      <c r="F10" t="s">
        <v>59</v>
      </c>
      <c r="G10" t="s">
        <v>43</v>
      </c>
      <c r="H10">
        <v>997</v>
      </c>
      <c r="I10">
        <v>997</v>
      </c>
      <c r="J10" s="1">
        <v>0</v>
      </c>
      <c r="K10">
        <v>0</v>
      </c>
      <c r="L10" t="s">
        <v>44</v>
      </c>
      <c r="M10" t="s">
        <v>45</v>
      </c>
      <c r="N10">
        <v>997</v>
      </c>
      <c r="O10">
        <v>997</v>
      </c>
      <c r="P10">
        <v>0</v>
      </c>
      <c r="Q10">
        <v>0</v>
      </c>
      <c r="R10">
        <v>195</v>
      </c>
      <c r="S10" t="s">
        <v>46</v>
      </c>
    </row>
    <row r="11" spans="1:23" hidden="1" x14ac:dyDescent="0.3">
      <c r="A11" t="s">
        <v>1</v>
      </c>
      <c r="B11" t="s">
        <v>4</v>
      </c>
      <c r="C11" t="s">
        <v>39</v>
      </c>
      <c r="D11" t="s">
        <v>65</v>
      </c>
      <c r="E11" t="s">
        <v>66</v>
      </c>
      <c r="F11" t="s">
        <v>59</v>
      </c>
      <c r="G11" t="s">
        <v>43</v>
      </c>
      <c r="H11">
        <v>2140</v>
      </c>
      <c r="I11">
        <v>2140</v>
      </c>
      <c r="J11" s="1">
        <v>0</v>
      </c>
      <c r="K11">
        <v>0</v>
      </c>
      <c r="L11" t="s">
        <v>44</v>
      </c>
      <c r="M11" t="s">
        <v>45</v>
      </c>
      <c r="N11">
        <v>2140</v>
      </c>
      <c r="O11">
        <v>2140</v>
      </c>
      <c r="P11">
        <v>0</v>
      </c>
      <c r="Q11">
        <v>0</v>
      </c>
      <c r="R11">
        <v>195</v>
      </c>
      <c r="S11" t="s">
        <v>46</v>
      </c>
    </row>
    <row r="12" spans="1:23" hidden="1" x14ac:dyDescent="0.3">
      <c r="A12" t="s">
        <v>1</v>
      </c>
      <c r="B12" t="s">
        <v>4</v>
      </c>
      <c r="C12" t="s">
        <v>39</v>
      </c>
      <c r="D12" t="s">
        <v>67</v>
      </c>
      <c r="E12" t="s">
        <v>68</v>
      </c>
      <c r="F12" t="s">
        <v>59</v>
      </c>
      <c r="G12" t="s">
        <v>43</v>
      </c>
      <c r="H12">
        <v>41235</v>
      </c>
      <c r="I12">
        <v>41235</v>
      </c>
      <c r="J12" s="1">
        <v>0</v>
      </c>
      <c r="K12">
        <v>0</v>
      </c>
      <c r="L12" t="s">
        <v>44</v>
      </c>
      <c r="M12" t="s">
        <v>45</v>
      </c>
      <c r="N12">
        <v>41235</v>
      </c>
      <c r="O12">
        <v>41235</v>
      </c>
      <c r="P12">
        <v>0</v>
      </c>
      <c r="Q12">
        <v>0</v>
      </c>
      <c r="R12">
        <v>195</v>
      </c>
      <c r="S12" t="s">
        <v>46</v>
      </c>
    </row>
    <row r="13" spans="1:23" hidden="1" x14ac:dyDescent="0.3">
      <c r="A13" t="s">
        <v>1</v>
      </c>
      <c r="B13" t="s">
        <v>4</v>
      </c>
      <c r="C13" t="s">
        <v>39</v>
      </c>
      <c r="D13" t="s">
        <v>69</v>
      </c>
      <c r="E13" t="s">
        <v>70</v>
      </c>
      <c r="F13" t="s">
        <v>42</v>
      </c>
      <c r="G13" t="s">
        <v>43</v>
      </c>
      <c r="H13">
        <v>1397992</v>
      </c>
      <c r="I13">
        <v>37135</v>
      </c>
      <c r="J13">
        <v>1360858</v>
      </c>
      <c r="K13">
        <v>0</v>
      </c>
      <c r="L13" t="s">
        <v>44</v>
      </c>
      <c r="M13" t="s">
        <v>45</v>
      </c>
      <c r="N13">
        <v>1397992</v>
      </c>
      <c r="O13">
        <v>37135</v>
      </c>
      <c r="P13">
        <v>1360858</v>
      </c>
      <c r="Q13">
        <v>0</v>
      </c>
      <c r="R13">
        <v>136</v>
      </c>
      <c r="S13" t="s">
        <v>46</v>
      </c>
    </row>
    <row r="14" spans="1:23" hidden="1" x14ac:dyDescent="0.3">
      <c r="A14" t="s">
        <v>1</v>
      </c>
      <c r="B14" t="s">
        <v>4</v>
      </c>
      <c r="C14" t="s">
        <v>39</v>
      </c>
      <c r="D14" t="s">
        <v>71</v>
      </c>
      <c r="E14" t="s">
        <v>72</v>
      </c>
      <c r="F14" t="s">
        <v>59</v>
      </c>
      <c r="G14" t="s">
        <v>43</v>
      </c>
      <c r="H14">
        <v>4338046</v>
      </c>
      <c r="I14">
        <v>459515</v>
      </c>
      <c r="J14">
        <v>3878531</v>
      </c>
      <c r="K14">
        <v>0</v>
      </c>
      <c r="L14" t="s">
        <v>44</v>
      </c>
      <c r="M14" t="s">
        <v>45</v>
      </c>
      <c r="N14">
        <v>4338046</v>
      </c>
      <c r="O14">
        <v>459515</v>
      </c>
      <c r="P14">
        <v>3878531</v>
      </c>
      <c r="Q14">
        <v>0</v>
      </c>
      <c r="R14">
        <v>138</v>
      </c>
      <c r="S14" t="s">
        <v>46</v>
      </c>
    </row>
    <row r="15" spans="1:23" hidden="1" x14ac:dyDescent="0.3">
      <c r="A15" t="s">
        <v>1</v>
      </c>
      <c r="B15" t="s">
        <v>4</v>
      </c>
      <c r="C15" t="s">
        <v>39</v>
      </c>
      <c r="D15" t="s">
        <v>73</v>
      </c>
      <c r="E15" t="s">
        <v>74</v>
      </c>
      <c r="F15" t="s">
        <v>59</v>
      </c>
      <c r="G15" t="s">
        <v>43</v>
      </c>
      <c r="H15">
        <v>3754724</v>
      </c>
      <c r="I15">
        <v>1743326</v>
      </c>
      <c r="J15">
        <v>2011399</v>
      </c>
      <c r="K15">
        <v>0</v>
      </c>
      <c r="L15" t="s">
        <v>44</v>
      </c>
      <c r="M15" t="s">
        <v>45</v>
      </c>
      <c r="N15">
        <v>3754724</v>
      </c>
      <c r="O15">
        <v>1743326</v>
      </c>
      <c r="P15">
        <v>2011399</v>
      </c>
      <c r="Q15">
        <v>0</v>
      </c>
      <c r="R15">
        <v>138</v>
      </c>
      <c r="S15" t="s">
        <v>46</v>
      </c>
    </row>
    <row r="16" spans="1:23" hidden="1" x14ac:dyDescent="0.3">
      <c r="A16" t="s">
        <v>1</v>
      </c>
      <c r="B16" t="s">
        <v>4</v>
      </c>
      <c r="C16" t="s">
        <v>39</v>
      </c>
      <c r="D16" t="s">
        <v>75</v>
      </c>
      <c r="E16" t="s">
        <v>76</v>
      </c>
      <c r="F16" t="s">
        <v>42</v>
      </c>
      <c r="G16" t="s">
        <v>43</v>
      </c>
      <c r="H16">
        <v>63833</v>
      </c>
      <c r="I16">
        <v>61908</v>
      </c>
      <c r="J16" s="1">
        <v>1924</v>
      </c>
      <c r="K16">
        <v>0</v>
      </c>
      <c r="L16" t="s">
        <v>44</v>
      </c>
      <c r="M16" t="s">
        <v>45</v>
      </c>
      <c r="N16">
        <v>63833</v>
      </c>
      <c r="O16">
        <v>61908</v>
      </c>
      <c r="P16">
        <v>1924</v>
      </c>
      <c r="Q16">
        <v>0</v>
      </c>
      <c r="R16">
        <v>195</v>
      </c>
      <c r="S16" t="s">
        <v>46</v>
      </c>
    </row>
    <row r="17" spans="1:19" hidden="1" x14ac:dyDescent="0.3">
      <c r="A17" t="s">
        <v>1</v>
      </c>
      <c r="B17" t="s">
        <v>4</v>
      </c>
      <c r="C17" t="s">
        <v>39</v>
      </c>
      <c r="D17" t="s">
        <v>77</v>
      </c>
      <c r="E17" t="s">
        <v>78</v>
      </c>
      <c r="F17" t="s">
        <v>59</v>
      </c>
      <c r="G17" t="s">
        <v>43</v>
      </c>
      <c r="H17">
        <v>175936</v>
      </c>
      <c r="I17">
        <v>158764</v>
      </c>
      <c r="J17" s="1">
        <v>17172</v>
      </c>
      <c r="K17">
        <v>0</v>
      </c>
      <c r="L17" t="s">
        <v>44</v>
      </c>
      <c r="M17" t="s">
        <v>45</v>
      </c>
      <c r="N17">
        <v>175936</v>
      </c>
      <c r="O17">
        <v>158764</v>
      </c>
      <c r="P17">
        <v>17172</v>
      </c>
      <c r="Q17">
        <v>0</v>
      </c>
      <c r="R17">
        <v>195</v>
      </c>
      <c r="S17" t="s">
        <v>46</v>
      </c>
    </row>
    <row r="18" spans="1:19" hidden="1" x14ac:dyDescent="0.3">
      <c r="A18" t="s">
        <v>1</v>
      </c>
      <c r="B18" t="s">
        <v>4</v>
      </c>
      <c r="C18" t="s">
        <v>39</v>
      </c>
      <c r="D18" t="s">
        <v>79</v>
      </c>
      <c r="E18" t="s">
        <v>80</v>
      </c>
      <c r="F18" t="s">
        <v>59</v>
      </c>
      <c r="G18" t="s">
        <v>43</v>
      </c>
      <c r="H18">
        <v>210375</v>
      </c>
      <c r="I18">
        <v>118748</v>
      </c>
      <c r="J18" s="1">
        <v>91627</v>
      </c>
      <c r="K18">
        <v>0</v>
      </c>
      <c r="L18" t="s">
        <v>44</v>
      </c>
      <c r="M18" t="s">
        <v>45</v>
      </c>
      <c r="N18">
        <v>210375</v>
      </c>
      <c r="O18">
        <v>118748</v>
      </c>
      <c r="P18">
        <v>91627</v>
      </c>
      <c r="Q18">
        <v>0</v>
      </c>
      <c r="R18">
        <v>195</v>
      </c>
      <c r="S18" t="s">
        <v>46</v>
      </c>
    </row>
    <row r="19" spans="1:19" hidden="1" x14ac:dyDescent="0.3">
      <c r="A19" t="s">
        <v>1</v>
      </c>
      <c r="B19" t="s">
        <v>4</v>
      </c>
      <c r="C19" t="s">
        <v>39</v>
      </c>
      <c r="D19" t="s">
        <v>81</v>
      </c>
      <c r="E19" t="s">
        <v>82</v>
      </c>
      <c r="F19" t="s">
        <v>59</v>
      </c>
      <c r="G19" t="s">
        <v>43</v>
      </c>
      <c r="H19">
        <v>400</v>
      </c>
      <c r="I19">
        <v>400</v>
      </c>
      <c r="J19" s="1">
        <v>0</v>
      </c>
      <c r="K19">
        <v>0</v>
      </c>
      <c r="L19" t="s">
        <v>44</v>
      </c>
      <c r="M19" t="s">
        <v>45</v>
      </c>
      <c r="N19">
        <v>400</v>
      </c>
      <c r="O19">
        <v>400</v>
      </c>
      <c r="P19">
        <v>0</v>
      </c>
      <c r="Q19">
        <v>0</v>
      </c>
      <c r="R19">
        <v>195</v>
      </c>
      <c r="S19" t="s">
        <v>46</v>
      </c>
    </row>
    <row r="20" spans="1:19" hidden="1" x14ac:dyDescent="0.3">
      <c r="A20" t="s">
        <v>1</v>
      </c>
      <c r="B20" t="s">
        <v>4</v>
      </c>
      <c r="C20" t="s">
        <v>39</v>
      </c>
      <c r="D20" t="s">
        <v>83</v>
      </c>
      <c r="E20" t="s">
        <v>84</v>
      </c>
      <c r="F20" t="s">
        <v>59</v>
      </c>
      <c r="G20" t="s">
        <v>43</v>
      </c>
      <c r="H20">
        <v>600</v>
      </c>
      <c r="I20">
        <v>600</v>
      </c>
      <c r="J20" s="1">
        <v>0</v>
      </c>
      <c r="K20">
        <v>0</v>
      </c>
      <c r="L20" t="s">
        <v>44</v>
      </c>
      <c r="M20" t="s">
        <v>45</v>
      </c>
      <c r="N20">
        <v>600</v>
      </c>
      <c r="O20">
        <v>600</v>
      </c>
      <c r="P20">
        <v>0</v>
      </c>
      <c r="Q20">
        <v>0</v>
      </c>
      <c r="R20">
        <v>195</v>
      </c>
      <c r="S20" t="s">
        <v>46</v>
      </c>
    </row>
    <row r="21" spans="1:19" hidden="1" x14ac:dyDescent="0.3">
      <c r="A21" t="s">
        <v>1</v>
      </c>
      <c r="B21" t="s">
        <v>4</v>
      </c>
      <c r="C21" t="s">
        <v>39</v>
      </c>
      <c r="D21" t="s">
        <v>85</v>
      </c>
      <c r="E21" t="s">
        <v>86</v>
      </c>
      <c r="F21" t="s">
        <v>42</v>
      </c>
      <c r="G21" t="s">
        <v>43</v>
      </c>
      <c r="H21">
        <v>72</v>
      </c>
      <c r="I21">
        <v>72</v>
      </c>
      <c r="J21" s="1">
        <v>0</v>
      </c>
      <c r="K21">
        <v>0</v>
      </c>
      <c r="L21" t="s">
        <v>44</v>
      </c>
      <c r="M21" t="s">
        <v>45</v>
      </c>
      <c r="N21">
        <v>72</v>
      </c>
      <c r="O21">
        <v>72</v>
      </c>
      <c r="P21">
        <v>0</v>
      </c>
      <c r="Q21">
        <v>0</v>
      </c>
      <c r="R21">
        <v>195</v>
      </c>
      <c r="S21" t="s">
        <v>46</v>
      </c>
    </row>
    <row r="22" spans="1:19" hidden="1" x14ac:dyDescent="0.3">
      <c r="A22" t="s">
        <v>1</v>
      </c>
      <c r="B22" t="s">
        <v>4</v>
      </c>
      <c r="C22" t="s">
        <v>39</v>
      </c>
      <c r="D22" t="s">
        <v>87</v>
      </c>
      <c r="E22" t="s">
        <v>88</v>
      </c>
      <c r="F22" t="s">
        <v>59</v>
      </c>
      <c r="G22" t="s">
        <v>43</v>
      </c>
      <c r="H22">
        <v>1237</v>
      </c>
      <c r="I22">
        <v>1237</v>
      </c>
      <c r="J22" s="1">
        <v>0</v>
      </c>
      <c r="K22">
        <v>0</v>
      </c>
      <c r="L22" t="s">
        <v>44</v>
      </c>
      <c r="M22" t="s">
        <v>45</v>
      </c>
      <c r="N22">
        <v>1237</v>
      </c>
      <c r="O22">
        <v>1237</v>
      </c>
      <c r="P22">
        <v>0</v>
      </c>
      <c r="Q22">
        <v>0</v>
      </c>
      <c r="R22">
        <v>195</v>
      </c>
      <c r="S22" t="s">
        <v>46</v>
      </c>
    </row>
    <row r="23" spans="1:19" hidden="1" x14ac:dyDescent="0.3">
      <c r="A23" t="s">
        <v>1</v>
      </c>
      <c r="B23" t="s">
        <v>4</v>
      </c>
      <c r="C23" t="s">
        <v>39</v>
      </c>
      <c r="D23" t="s">
        <v>89</v>
      </c>
      <c r="E23" t="s">
        <v>90</v>
      </c>
      <c r="F23" t="s">
        <v>59</v>
      </c>
      <c r="G23" t="s">
        <v>43</v>
      </c>
      <c r="H23">
        <v>287</v>
      </c>
      <c r="I23">
        <v>287</v>
      </c>
      <c r="J23" s="1">
        <v>0</v>
      </c>
      <c r="K23">
        <v>0</v>
      </c>
      <c r="L23" t="s">
        <v>44</v>
      </c>
      <c r="M23" t="s">
        <v>45</v>
      </c>
      <c r="N23">
        <v>287</v>
      </c>
      <c r="O23">
        <v>287</v>
      </c>
      <c r="P23">
        <v>0</v>
      </c>
      <c r="Q23">
        <v>0</v>
      </c>
      <c r="R23">
        <v>195</v>
      </c>
      <c r="S23" t="s">
        <v>46</v>
      </c>
    </row>
    <row r="24" spans="1:19" hidden="1" x14ac:dyDescent="0.3">
      <c r="A24" t="s">
        <v>1</v>
      </c>
      <c r="B24" t="s">
        <v>4</v>
      </c>
      <c r="C24" t="s">
        <v>39</v>
      </c>
      <c r="D24">
        <v>2611</v>
      </c>
      <c r="E24" t="s">
        <v>91</v>
      </c>
      <c r="F24" t="s">
        <v>59</v>
      </c>
      <c r="G24" t="s">
        <v>43</v>
      </c>
      <c r="H24">
        <v>1219613</v>
      </c>
      <c r="I24">
        <v>1223604</v>
      </c>
      <c r="J24">
        <v>0</v>
      </c>
      <c r="K24">
        <v>3991</v>
      </c>
      <c r="L24" t="s">
        <v>44</v>
      </c>
      <c r="M24" t="s">
        <v>45</v>
      </c>
      <c r="N24">
        <v>1219613</v>
      </c>
      <c r="O24">
        <v>1223604</v>
      </c>
      <c r="P24">
        <v>0</v>
      </c>
      <c r="Q24">
        <v>3991</v>
      </c>
      <c r="R24">
        <v>160</v>
      </c>
      <c r="S24" t="s">
        <v>46</v>
      </c>
    </row>
    <row r="25" spans="1:19" hidden="1" x14ac:dyDescent="0.3">
      <c r="A25" t="s">
        <v>1</v>
      </c>
      <c r="B25" t="s">
        <v>4</v>
      </c>
      <c r="C25" t="s">
        <v>39</v>
      </c>
      <c r="D25">
        <v>2621</v>
      </c>
      <c r="E25" t="s">
        <v>92</v>
      </c>
      <c r="F25" t="s">
        <v>59</v>
      </c>
      <c r="G25" t="s">
        <v>43</v>
      </c>
      <c r="H25">
        <v>220</v>
      </c>
      <c r="I25">
        <v>220</v>
      </c>
      <c r="J25">
        <v>0</v>
      </c>
      <c r="K25">
        <v>0</v>
      </c>
      <c r="L25" t="s">
        <v>44</v>
      </c>
      <c r="M25" t="s">
        <v>45</v>
      </c>
      <c r="N25">
        <v>220</v>
      </c>
      <c r="O25">
        <v>220</v>
      </c>
      <c r="P25">
        <v>0</v>
      </c>
      <c r="Q25">
        <v>0</v>
      </c>
      <c r="R25">
        <v>540</v>
      </c>
      <c r="S25" t="s">
        <v>46</v>
      </c>
    </row>
    <row r="26" spans="1:19" hidden="1" x14ac:dyDescent="0.3">
      <c r="A26" t="s">
        <v>1</v>
      </c>
      <c r="B26" t="s">
        <v>4</v>
      </c>
      <c r="C26" t="s">
        <v>39</v>
      </c>
      <c r="D26">
        <v>2711111</v>
      </c>
      <c r="E26" t="s">
        <v>93</v>
      </c>
      <c r="F26" t="s">
        <v>59</v>
      </c>
      <c r="G26" t="s">
        <v>43</v>
      </c>
      <c r="H26">
        <v>2362322</v>
      </c>
      <c r="I26">
        <v>526869</v>
      </c>
      <c r="J26">
        <v>1835453</v>
      </c>
      <c r="K26">
        <v>0</v>
      </c>
      <c r="L26" t="s">
        <v>44</v>
      </c>
      <c r="M26" t="s">
        <v>45</v>
      </c>
      <c r="N26">
        <v>2362322</v>
      </c>
      <c r="O26">
        <v>526869</v>
      </c>
      <c r="P26">
        <v>1835453</v>
      </c>
      <c r="Q26">
        <v>0</v>
      </c>
      <c r="R26">
        <v>166</v>
      </c>
      <c r="S26" t="s">
        <v>46</v>
      </c>
    </row>
    <row r="27" spans="1:19" hidden="1" x14ac:dyDescent="0.3">
      <c r="A27" t="s">
        <v>1</v>
      </c>
      <c r="B27" t="s">
        <v>4</v>
      </c>
      <c r="C27" t="s">
        <v>39</v>
      </c>
      <c r="D27" t="s">
        <v>94</v>
      </c>
      <c r="E27" t="s">
        <v>95</v>
      </c>
      <c r="F27" t="s">
        <v>59</v>
      </c>
      <c r="G27" t="s">
        <v>96</v>
      </c>
      <c r="H27">
        <v>374252</v>
      </c>
      <c r="I27">
        <v>374252</v>
      </c>
      <c r="J27">
        <v>0</v>
      </c>
      <c r="K27">
        <v>0</v>
      </c>
      <c r="L27" t="s">
        <v>44</v>
      </c>
      <c r="M27" t="s">
        <v>45</v>
      </c>
      <c r="N27">
        <v>75975</v>
      </c>
      <c r="O27">
        <v>75975</v>
      </c>
      <c r="P27">
        <v>0</v>
      </c>
      <c r="Q27">
        <v>0</v>
      </c>
      <c r="R27">
        <v>166</v>
      </c>
      <c r="S27" t="s">
        <v>46</v>
      </c>
    </row>
    <row r="28" spans="1:19" hidden="1" x14ac:dyDescent="0.3">
      <c r="A28" t="s">
        <v>1</v>
      </c>
      <c r="B28" t="s">
        <v>4</v>
      </c>
      <c r="C28" t="s">
        <v>39</v>
      </c>
      <c r="D28">
        <v>2711113</v>
      </c>
      <c r="E28" t="s">
        <v>97</v>
      </c>
      <c r="F28" t="s">
        <v>59</v>
      </c>
      <c r="G28" t="s">
        <v>43</v>
      </c>
      <c r="H28">
        <v>7019</v>
      </c>
      <c r="I28">
        <v>6546</v>
      </c>
      <c r="J28">
        <v>474</v>
      </c>
      <c r="K28">
        <v>0</v>
      </c>
      <c r="L28" t="s">
        <v>44</v>
      </c>
      <c r="M28" t="s">
        <v>45</v>
      </c>
      <c r="N28">
        <v>7019</v>
      </c>
      <c r="O28">
        <v>6546</v>
      </c>
      <c r="P28">
        <v>474</v>
      </c>
      <c r="Q28">
        <v>0</v>
      </c>
      <c r="R28">
        <v>166</v>
      </c>
      <c r="S28" t="s">
        <v>46</v>
      </c>
    </row>
    <row r="29" spans="1:19" hidden="1" x14ac:dyDescent="0.3">
      <c r="A29" t="s">
        <v>1</v>
      </c>
      <c r="B29" t="s">
        <v>4</v>
      </c>
      <c r="C29" t="s">
        <v>39</v>
      </c>
      <c r="D29">
        <v>2711114</v>
      </c>
      <c r="E29" t="s">
        <v>98</v>
      </c>
      <c r="F29" t="s">
        <v>59</v>
      </c>
      <c r="G29" t="s">
        <v>43</v>
      </c>
      <c r="H29">
        <v>455</v>
      </c>
      <c r="I29">
        <v>455</v>
      </c>
      <c r="J29">
        <v>0</v>
      </c>
      <c r="K29">
        <v>0</v>
      </c>
      <c r="L29" t="s">
        <v>44</v>
      </c>
      <c r="M29" t="s">
        <v>45</v>
      </c>
      <c r="N29">
        <v>455</v>
      </c>
      <c r="O29">
        <v>455</v>
      </c>
      <c r="P29">
        <v>0</v>
      </c>
      <c r="Q29">
        <v>0</v>
      </c>
      <c r="R29">
        <v>166</v>
      </c>
      <c r="S29" t="s">
        <v>46</v>
      </c>
    </row>
    <row r="30" spans="1:19" hidden="1" x14ac:dyDescent="0.3">
      <c r="A30" t="s">
        <v>1</v>
      </c>
      <c r="B30" t="s">
        <v>4</v>
      </c>
      <c r="C30" t="s">
        <v>39</v>
      </c>
      <c r="D30">
        <v>2711116</v>
      </c>
      <c r="E30" t="s">
        <v>99</v>
      </c>
      <c r="F30" t="s">
        <v>59</v>
      </c>
      <c r="G30" t="s">
        <v>43</v>
      </c>
      <c r="H30">
        <v>2231</v>
      </c>
      <c r="I30">
        <v>586</v>
      </c>
      <c r="J30">
        <v>1646</v>
      </c>
      <c r="K30">
        <v>0</v>
      </c>
      <c r="L30" t="s">
        <v>44</v>
      </c>
      <c r="M30" t="s">
        <v>45</v>
      </c>
      <c r="N30">
        <v>2231</v>
      </c>
      <c r="O30">
        <v>586</v>
      </c>
      <c r="P30">
        <v>1646</v>
      </c>
      <c r="Q30">
        <v>0</v>
      </c>
      <c r="R30">
        <v>166</v>
      </c>
      <c r="S30" t="s">
        <v>46</v>
      </c>
    </row>
    <row r="31" spans="1:19" hidden="1" x14ac:dyDescent="0.3">
      <c r="A31" t="s">
        <v>1</v>
      </c>
      <c r="B31" t="s">
        <v>4</v>
      </c>
      <c r="C31" t="s">
        <v>39</v>
      </c>
      <c r="D31">
        <v>2711117</v>
      </c>
      <c r="E31" t="s">
        <v>100</v>
      </c>
      <c r="F31" t="s">
        <v>59</v>
      </c>
      <c r="G31" t="s">
        <v>43</v>
      </c>
      <c r="H31">
        <v>6053</v>
      </c>
      <c r="I31">
        <v>6045</v>
      </c>
      <c r="J31">
        <v>8</v>
      </c>
      <c r="K31">
        <v>0</v>
      </c>
      <c r="L31" t="s">
        <v>44</v>
      </c>
      <c r="M31" t="s">
        <v>45</v>
      </c>
      <c r="N31">
        <v>6053</v>
      </c>
      <c r="O31">
        <v>6045</v>
      </c>
      <c r="P31">
        <v>8</v>
      </c>
      <c r="Q31">
        <v>0</v>
      </c>
      <c r="R31">
        <v>166</v>
      </c>
      <c r="S31" t="s">
        <v>46</v>
      </c>
    </row>
    <row r="32" spans="1:19" hidden="1" x14ac:dyDescent="0.3">
      <c r="A32" t="s">
        <v>1</v>
      </c>
      <c r="B32" t="s">
        <v>4</v>
      </c>
      <c r="C32" t="s">
        <v>39</v>
      </c>
      <c r="D32">
        <v>2711118</v>
      </c>
      <c r="E32" t="s">
        <v>101</v>
      </c>
      <c r="F32" t="s">
        <v>59</v>
      </c>
      <c r="G32" t="s">
        <v>43</v>
      </c>
      <c r="H32">
        <v>66776</v>
      </c>
      <c r="I32">
        <v>66776</v>
      </c>
      <c r="J32">
        <v>0</v>
      </c>
      <c r="K32">
        <v>0</v>
      </c>
      <c r="L32" t="s">
        <v>44</v>
      </c>
      <c r="M32" t="s">
        <v>45</v>
      </c>
      <c r="N32">
        <v>66776</v>
      </c>
      <c r="O32">
        <v>66776</v>
      </c>
      <c r="P32">
        <v>0</v>
      </c>
      <c r="Q32">
        <v>0</v>
      </c>
      <c r="R32">
        <v>166</v>
      </c>
      <c r="S32" t="s">
        <v>46</v>
      </c>
    </row>
    <row r="33" spans="1:20" hidden="1" x14ac:dyDescent="0.3">
      <c r="A33" t="s">
        <v>1</v>
      </c>
      <c r="B33" t="s">
        <v>4</v>
      </c>
      <c r="C33" t="s">
        <v>39</v>
      </c>
      <c r="D33">
        <v>2711119</v>
      </c>
      <c r="E33" t="s">
        <v>102</v>
      </c>
      <c r="F33" t="s">
        <v>59</v>
      </c>
      <c r="G33" t="s">
        <v>43</v>
      </c>
      <c r="H33">
        <v>944</v>
      </c>
      <c r="I33">
        <v>771</v>
      </c>
      <c r="J33">
        <v>173</v>
      </c>
      <c r="K33">
        <v>0</v>
      </c>
      <c r="L33" t="s">
        <v>44</v>
      </c>
      <c r="M33" t="s">
        <v>45</v>
      </c>
      <c r="N33">
        <v>944</v>
      </c>
      <c r="O33">
        <v>771</v>
      </c>
      <c r="P33">
        <v>173</v>
      </c>
      <c r="Q33">
        <v>0</v>
      </c>
      <c r="R33">
        <v>166</v>
      </c>
      <c r="S33" t="s">
        <v>46</v>
      </c>
    </row>
    <row r="34" spans="1:20" hidden="1" x14ac:dyDescent="0.3">
      <c r="A34" t="s">
        <v>1</v>
      </c>
      <c r="B34" t="s">
        <v>4</v>
      </c>
      <c r="C34" t="s">
        <v>39</v>
      </c>
      <c r="D34">
        <v>271118</v>
      </c>
      <c r="E34" t="s">
        <v>103</v>
      </c>
      <c r="F34" t="s">
        <v>59</v>
      </c>
      <c r="G34" t="s">
        <v>43</v>
      </c>
      <c r="H34">
        <v>5650000</v>
      </c>
      <c r="I34">
        <v>5650000</v>
      </c>
      <c r="J34">
        <v>0</v>
      </c>
      <c r="K34">
        <v>0</v>
      </c>
      <c r="L34" t="s">
        <v>44</v>
      </c>
      <c r="M34" t="s">
        <v>45</v>
      </c>
      <c r="N34">
        <v>5650000</v>
      </c>
      <c r="O34">
        <v>5650000</v>
      </c>
      <c r="P34">
        <v>0</v>
      </c>
      <c r="Q34">
        <v>0</v>
      </c>
      <c r="R34">
        <v>166</v>
      </c>
      <c r="S34" t="s">
        <v>46</v>
      </c>
    </row>
    <row r="35" spans="1:20" hidden="1" x14ac:dyDescent="0.3">
      <c r="A35" t="s">
        <v>1</v>
      </c>
      <c r="B35" t="s">
        <v>4</v>
      </c>
      <c r="C35" t="s">
        <v>39</v>
      </c>
      <c r="D35" t="s">
        <v>104</v>
      </c>
      <c r="E35" t="s">
        <v>105</v>
      </c>
      <c r="F35" t="s">
        <v>59</v>
      </c>
      <c r="G35" t="s">
        <v>43</v>
      </c>
      <c r="H35">
        <v>5409668</v>
      </c>
      <c r="I35">
        <v>4773726</v>
      </c>
      <c r="J35">
        <v>635942</v>
      </c>
      <c r="K35">
        <v>0</v>
      </c>
      <c r="L35" t="s">
        <v>44</v>
      </c>
      <c r="M35" t="s">
        <v>45</v>
      </c>
      <c r="N35">
        <v>5409668</v>
      </c>
      <c r="O35">
        <v>4773726</v>
      </c>
      <c r="P35">
        <v>635942</v>
      </c>
      <c r="Q35">
        <v>0</v>
      </c>
      <c r="R35">
        <v>166</v>
      </c>
      <c r="S35" t="s">
        <v>46</v>
      </c>
    </row>
    <row r="36" spans="1:20" hidden="1" x14ac:dyDescent="0.3">
      <c r="A36" t="s">
        <v>1</v>
      </c>
      <c r="B36" t="s">
        <v>4</v>
      </c>
      <c r="C36" t="s">
        <v>39</v>
      </c>
      <c r="D36" t="s">
        <v>106</v>
      </c>
      <c r="E36" t="s">
        <v>107</v>
      </c>
      <c r="F36" t="s">
        <v>59</v>
      </c>
      <c r="G36" t="s">
        <v>43</v>
      </c>
      <c r="H36">
        <v>760572</v>
      </c>
      <c r="I36">
        <v>760301</v>
      </c>
      <c r="J36">
        <v>271</v>
      </c>
      <c r="K36">
        <v>0</v>
      </c>
      <c r="L36" t="s">
        <v>44</v>
      </c>
      <c r="M36" t="s">
        <v>45</v>
      </c>
      <c r="N36">
        <v>760572</v>
      </c>
      <c r="O36">
        <v>760301</v>
      </c>
      <c r="P36">
        <v>271</v>
      </c>
      <c r="Q36">
        <v>0</v>
      </c>
      <c r="R36">
        <v>166</v>
      </c>
      <c r="S36" t="s">
        <v>46</v>
      </c>
    </row>
    <row r="37" spans="1:20" s="9" customFormat="1" hidden="1" x14ac:dyDescent="0.3">
      <c r="A37" s="9" t="s">
        <v>1</v>
      </c>
      <c r="B37" s="9" t="s">
        <v>4</v>
      </c>
      <c r="C37" s="9" t="s">
        <v>39</v>
      </c>
      <c r="D37" s="9" t="s">
        <v>108</v>
      </c>
      <c r="E37" s="9" t="s">
        <v>109</v>
      </c>
      <c r="F37" s="9" t="s">
        <v>42</v>
      </c>
      <c r="G37" s="9" t="s">
        <v>43</v>
      </c>
      <c r="H37" s="10">
        <v>77245</v>
      </c>
      <c r="I37" s="10">
        <v>77245</v>
      </c>
      <c r="J37" s="10">
        <v>0</v>
      </c>
      <c r="K37" s="10">
        <v>0</v>
      </c>
      <c r="L37" s="9" t="s">
        <v>44</v>
      </c>
      <c r="M37" s="9" t="s">
        <v>45</v>
      </c>
      <c r="N37" s="10">
        <v>77245</v>
      </c>
      <c r="O37" s="10">
        <v>77245</v>
      </c>
      <c r="P37" s="10">
        <v>0</v>
      </c>
      <c r="Q37" s="10">
        <v>0</v>
      </c>
      <c r="R37" s="9">
        <v>185</v>
      </c>
      <c r="S37" s="9" t="s">
        <v>46</v>
      </c>
      <c r="T37" s="9">
        <v>124</v>
      </c>
    </row>
    <row r="38" spans="1:20" s="9" customFormat="1" hidden="1" x14ac:dyDescent="0.3">
      <c r="A38" s="9" t="s">
        <v>1</v>
      </c>
      <c r="B38" s="9" t="s">
        <v>4</v>
      </c>
      <c r="C38" s="9" t="s">
        <v>39</v>
      </c>
      <c r="D38" s="9" t="s">
        <v>110</v>
      </c>
      <c r="E38" s="9" t="s">
        <v>111</v>
      </c>
      <c r="F38" s="9" t="s">
        <v>42</v>
      </c>
      <c r="G38" s="9" t="s">
        <v>43</v>
      </c>
      <c r="H38" s="10">
        <v>12337</v>
      </c>
      <c r="I38" s="10">
        <v>12040</v>
      </c>
      <c r="J38" s="10">
        <v>296</v>
      </c>
      <c r="K38" s="10">
        <v>0</v>
      </c>
      <c r="L38" s="9" t="s">
        <v>44</v>
      </c>
      <c r="M38" s="9" t="s">
        <v>45</v>
      </c>
      <c r="N38" s="10">
        <v>12337</v>
      </c>
      <c r="O38" s="10">
        <v>12040</v>
      </c>
      <c r="P38" s="10">
        <v>296</v>
      </c>
      <c r="Q38" s="10">
        <v>0</v>
      </c>
      <c r="R38" s="9">
        <v>185</v>
      </c>
      <c r="S38" s="9" t="s">
        <v>46</v>
      </c>
      <c r="T38" s="9">
        <v>134</v>
      </c>
    </row>
    <row r="39" spans="1:20" s="9" customFormat="1" hidden="1" x14ac:dyDescent="0.3">
      <c r="A39" s="9" t="s">
        <v>1</v>
      </c>
      <c r="B39" s="9" t="s">
        <v>4</v>
      </c>
      <c r="C39" s="9" t="s">
        <v>39</v>
      </c>
      <c r="D39" s="9" t="s">
        <v>112</v>
      </c>
      <c r="E39" s="9" t="s">
        <v>113</v>
      </c>
      <c r="F39" s="9" t="s">
        <v>59</v>
      </c>
      <c r="G39" s="9" t="s">
        <v>43</v>
      </c>
      <c r="H39" s="10">
        <v>83631</v>
      </c>
      <c r="I39" s="10">
        <v>83631</v>
      </c>
      <c r="J39" s="10">
        <v>0</v>
      </c>
      <c r="K39" s="10">
        <v>0</v>
      </c>
      <c r="L39" s="9" t="s">
        <v>44</v>
      </c>
      <c r="M39" s="9" t="s">
        <v>45</v>
      </c>
      <c r="N39" s="10">
        <v>83631</v>
      </c>
      <c r="O39" s="10">
        <v>83631</v>
      </c>
      <c r="P39" s="10">
        <v>0</v>
      </c>
      <c r="Q39" s="10">
        <v>0</v>
      </c>
      <c r="R39" s="9">
        <v>185</v>
      </c>
      <c r="S39" s="9" t="s">
        <v>46</v>
      </c>
      <c r="T39" s="9">
        <v>135</v>
      </c>
    </row>
    <row r="40" spans="1:20" s="9" customFormat="1" hidden="1" x14ac:dyDescent="0.3">
      <c r="A40" s="9" t="s">
        <v>1</v>
      </c>
      <c r="B40" s="9" t="s">
        <v>4</v>
      </c>
      <c r="C40" s="9" t="s">
        <v>39</v>
      </c>
      <c r="D40" s="9" t="s">
        <v>114</v>
      </c>
      <c r="E40" s="9" t="s">
        <v>115</v>
      </c>
      <c r="F40" s="9" t="s">
        <v>59</v>
      </c>
      <c r="G40" s="9" t="s">
        <v>43</v>
      </c>
      <c r="H40" s="10">
        <v>23772</v>
      </c>
      <c r="I40" s="10">
        <v>23772</v>
      </c>
      <c r="J40" s="10">
        <v>0</v>
      </c>
      <c r="K40" s="10">
        <v>0</v>
      </c>
      <c r="L40" s="9" t="s">
        <v>44</v>
      </c>
      <c r="M40" s="9" t="s">
        <v>45</v>
      </c>
      <c r="N40" s="10">
        <v>23772</v>
      </c>
      <c r="O40" s="10">
        <v>23772</v>
      </c>
      <c r="P40" s="10">
        <v>0</v>
      </c>
      <c r="Q40" s="10">
        <v>0</v>
      </c>
      <c r="R40" s="9">
        <v>185</v>
      </c>
      <c r="S40" s="9" t="s">
        <v>46</v>
      </c>
      <c r="T40" s="9">
        <v>135</v>
      </c>
    </row>
    <row r="41" spans="1:20" s="9" customFormat="1" hidden="1" x14ac:dyDescent="0.3">
      <c r="A41" s="9" t="s">
        <v>1</v>
      </c>
      <c r="B41" s="9" t="s">
        <v>4</v>
      </c>
      <c r="C41" s="9" t="s">
        <v>39</v>
      </c>
      <c r="D41" s="9" t="s">
        <v>116</v>
      </c>
      <c r="E41" s="9" t="s">
        <v>117</v>
      </c>
      <c r="F41" s="9" t="s">
        <v>42</v>
      </c>
      <c r="G41" s="9" t="s">
        <v>43</v>
      </c>
      <c r="H41" s="10">
        <v>33893</v>
      </c>
      <c r="I41" s="10">
        <v>33261</v>
      </c>
      <c r="J41" s="10">
        <v>632</v>
      </c>
      <c r="K41" s="10">
        <v>0</v>
      </c>
      <c r="L41" s="9" t="s">
        <v>44</v>
      </c>
      <c r="M41" s="9" t="s">
        <v>45</v>
      </c>
      <c r="N41" s="10">
        <v>33893</v>
      </c>
      <c r="O41" s="10">
        <v>33261</v>
      </c>
      <c r="P41" s="10">
        <v>632</v>
      </c>
      <c r="Q41" s="10">
        <v>0</v>
      </c>
      <c r="R41" s="9">
        <v>185</v>
      </c>
      <c r="S41" s="9" t="s">
        <v>46</v>
      </c>
      <c r="T41" s="9">
        <v>159</v>
      </c>
    </row>
    <row r="42" spans="1:20" s="9" customFormat="1" hidden="1" x14ac:dyDescent="0.3">
      <c r="A42" s="9" t="s">
        <v>1</v>
      </c>
      <c r="B42" s="9" t="s">
        <v>4</v>
      </c>
      <c r="C42" s="9" t="s">
        <v>39</v>
      </c>
      <c r="D42" s="9" t="s">
        <v>118</v>
      </c>
      <c r="E42" s="9" t="s">
        <v>119</v>
      </c>
      <c r="F42" s="9" t="s">
        <v>59</v>
      </c>
      <c r="G42" s="9" t="s">
        <v>43</v>
      </c>
      <c r="H42" s="10">
        <v>116256</v>
      </c>
      <c r="I42" s="10">
        <v>116256</v>
      </c>
      <c r="J42" s="10">
        <v>0</v>
      </c>
      <c r="K42" s="10">
        <v>0</v>
      </c>
      <c r="L42" s="9" t="s">
        <v>44</v>
      </c>
      <c r="M42" s="9" t="s">
        <v>45</v>
      </c>
      <c r="N42" s="10">
        <v>116256</v>
      </c>
      <c r="O42" s="10">
        <v>116256</v>
      </c>
      <c r="P42" s="10">
        <v>0</v>
      </c>
      <c r="Q42" s="10">
        <v>0</v>
      </c>
      <c r="R42" s="9">
        <v>185</v>
      </c>
      <c r="S42" s="9" t="s">
        <v>46</v>
      </c>
      <c r="T42" s="9">
        <v>166</v>
      </c>
    </row>
    <row r="43" spans="1:20" s="9" customFormat="1" hidden="1" x14ac:dyDescent="0.3">
      <c r="A43" s="9" t="s">
        <v>1</v>
      </c>
      <c r="B43" s="9" t="s">
        <v>4</v>
      </c>
      <c r="C43" s="9" t="s">
        <v>39</v>
      </c>
      <c r="D43" s="9" t="s">
        <v>120</v>
      </c>
      <c r="E43" s="9" t="s">
        <v>121</v>
      </c>
      <c r="F43" s="9" t="s">
        <v>42</v>
      </c>
      <c r="G43" s="9" t="s">
        <v>43</v>
      </c>
      <c r="H43" s="10">
        <v>18757</v>
      </c>
      <c r="I43" s="10">
        <v>17546</v>
      </c>
      <c r="J43" s="10">
        <v>1212</v>
      </c>
      <c r="K43" s="10">
        <v>0</v>
      </c>
      <c r="L43" s="9" t="s">
        <v>44</v>
      </c>
      <c r="M43" s="9" t="s">
        <v>45</v>
      </c>
      <c r="N43" s="10">
        <v>18757</v>
      </c>
      <c r="O43" s="10">
        <v>17546</v>
      </c>
      <c r="P43" s="10">
        <v>1212</v>
      </c>
      <c r="Q43" s="10">
        <v>0</v>
      </c>
      <c r="R43" s="9">
        <v>185</v>
      </c>
      <c r="S43" s="9" t="s">
        <v>46</v>
      </c>
      <c r="T43" s="9">
        <v>169</v>
      </c>
    </row>
    <row r="44" spans="1:20" s="9" customFormat="1" hidden="1" x14ac:dyDescent="0.3">
      <c r="A44" s="9" t="s">
        <v>1</v>
      </c>
      <c r="B44" s="9" t="s">
        <v>4</v>
      </c>
      <c r="C44" s="9" t="s">
        <v>39</v>
      </c>
      <c r="D44" s="9" t="s">
        <v>122</v>
      </c>
      <c r="E44" s="9" t="s">
        <v>123</v>
      </c>
      <c r="F44" s="9" t="s">
        <v>59</v>
      </c>
      <c r="G44" s="9" t="s">
        <v>43</v>
      </c>
      <c r="H44" s="10">
        <v>31772</v>
      </c>
      <c r="I44" s="10">
        <v>31772</v>
      </c>
      <c r="J44" s="10">
        <v>0</v>
      </c>
      <c r="K44" s="10">
        <v>0</v>
      </c>
      <c r="L44" s="9" t="s">
        <v>44</v>
      </c>
      <c r="M44" s="9" t="s">
        <v>45</v>
      </c>
      <c r="N44" s="10">
        <v>31772</v>
      </c>
      <c r="O44" s="10">
        <v>31772</v>
      </c>
      <c r="P44" s="10">
        <v>0</v>
      </c>
      <c r="Q44" s="10">
        <v>0</v>
      </c>
      <c r="R44" s="9">
        <v>185</v>
      </c>
      <c r="S44" s="9" t="s">
        <v>46</v>
      </c>
      <c r="T44" s="9">
        <v>170</v>
      </c>
    </row>
    <row r="45" spans="1:20" s="9" customFormat="1" hidden="1" x14ac:dyDescent="0.3">
      <c r="A45" s="9" t="s">
        <v>1</v>
      </c>
      <c r="B45" s="9" t="s">
        <v>4</v>
      </c>
      <c r="C45" s="9" t="s">
        <v>39</v>
      </c>
      <c r="D45" s="9" t="s">
        <v>124</v>
      </c>
      <c r="E45" s="9" t="s">
        <v>125</v>
      </c>
      <c r="F45" s="9" t="s">
        <v>59</v>
      </c>
      <c r="G45" s="9" t="s">
        <v>43</v>
      </c>
      <c r="H45" s="10">
        <v>22831</v>
      </c>
      <c r="I45" s="10">
        <v>22831</v>
      </c>
      <c r="J45" s="10">
        <v>0</v>
      </c>
      <c r="K45" s="10">
        <v>0</v>
      </c>
      <c r="L45" s="9" t="s">
        <v>44</v>
      </c>
      <c r="M45" s="9" t="s">
        <v>45</v>
      </c>
      <c r="N45" s="10">
        <v>22831</v>
      </c>
      <c r="O45" s="10">
        <v>22831</v>
      </c>
      <c r="P45" s="10">
        <v>0</v>
      </c>
      <c r="Q45" s="10">
        <v>0</v>
      </c>
      <c r="R45" s="9">
        <v>185</v>
      </c>
      <c r="S45" s="9" t="s">
        <v>46</v>
      </c>
      <c r="T45" s="9">
        <v>170</v>
      </c>
    </row>
    <row r="46" spans="1:20" s="9" customFormat="1" hidden="1" x14ac:dyDescent="0.3">
      <c r="A46" s="9" t="s">
        <v>1</v>
      </c>
      <c r="B46" s="9" t="s">
        <v>4</v>
      </c>
      <c r="C46" s="9" t="s">
        <v>39</v>
      </c>
      <c r="D46" s="9" t="s">
        <v>126</v>
      </c>
      <c r="E46" s="9" t="s">
        <v>127</v>
      </c>
      <c r="F46" s="9" t="s">
        <v>42</v>
      </c>
      <c r="G46" s="9" t="s">
        <v>43</v>
      </c>
      <c r="H46" s="10">
        <v>118</v>
      </c>
      <c r="I46" s="10">
        <v>82</v>
      </c>
      <c r="J46" s="10">
        <v>36</v>
      </c>
      <c r="K46" s="10">
        <v>0</v>
      </c>
      <c r="L46" s="9" t="s">
        <v>44</v>
      </c>
      <c r="M46" s="9" t="s">
        <v>45</v>
      </c>
      <c r="N46" s="10">
        <v>118</v>
      </c>
      <c r="O46" s="10">
        <v>82</v>
      </c>
      <c r="P46" s="10">
        <v>36</v>
      </c>
      <c r="Q46" s="10">
        <v>0</v>
      </c>
      <c r="R46" s="9">
        <v>185</v>
      </c>
      <c r="S46" s="9" t="s">
        <v>46</v>
      </c>
      <c r="T46" s="9">
        <v>195</v>
      </c>
    </row>
    <row r="47" spans="1:20" s="9" customFormat="1" hidden="1" x14ac:dyDescent="0.3">
      <c r="A47" s="9" t="s">
        <v>1</v>
      </c>
      <c r="B47" s="9" t="s">
        <v>4</v>
      </c>
      <c r="C47" s="9" t="s">
        <v>39</v>
      </c>
      <c r="D47" s="9" t="s">
        <v>128</v>
      </c>
      <c r="E47" s="9" t="s">
        <v>129</v>
      </c>
      <c r="F47" s="9" t="s">
        <v>59</v>
      </c>
      <c r="G47" s="9" t="s">
        <v>43</v>
      </c>
      <c r="H47" s="10">
        <v>400</v>
      </c>
      <c r="I47" s="10">
        <v>400</v>
      </c>
      <c r="J47" s="10">
        <v>0</v>
      </c>
      <c r="K47" s="10">
        <v>0</v>
      </c>
      <c r="L47" s="9" t="s">
        <v>44</v>
      </c>
      <c r="M47" s="9" t="s">
        <v>45</v>
      </c>
      <c r="N47" s="10">
        <v>400</v>
      </c>
      <c r="O47" s="10">
        <v>400</v>
      </c>
      <c r="P47" s="10">
        <v>0</v>
      </c>
      <c r="Q47" s="10">
        <v>0</v>
      </c>
      <c r="R47" s="9">
        <v>185</v>
      </c>
      <c r="S47" s="9" t="s">
        <v>46</v>
      </c>
      <c r="T47" s="9">
        <v>202</v>
      </c>
    </row>
    <row r="48" spans="1:20" s="9" customFormat="1" hidden="1" x14ac:dyDescent="0.3">
      <c r="A48" s="9" t="s">
        <v>1</v>
      </c>
      <c r="B48" s="9" t="s">
        <v>4</v>
      </c>
      <c r="C48" s="9" t="s">
        <v>39</v>
      </c>
      <c r="D48" s="9" t="s">
        <v>130</v>
      </c>
      <c r="E48" s="9" t="s">
        <v>131</v>
      </c>
      <c r="F48" s="9" t="s">
        <v>59</v>
      </c>
      <c r="G48" s="9" t="s">
        <v>43</v>
      </c>
      <c r="H48" s="10">
        <v>200</v>
      </c>
      <c r="I48" s="10">
        <v>200</v>
      </c>
      <c r="J48" s="10">
        <v>0</v>
      </c>
      <c r="K48" s="10">
        <v>0</v>
      </c>
      <c r="L48" s="9" t="s">
        <v>44</v>
      </c>
      <c r="M48" s="9" t="s">
        <v>45</v>
      </c>
      <c r="N48" s="10">
        <v>200</v>
      </c>
      <c r="O48" s="10">
        <v>200</v>
      </c>
      <c r="P48" s="10">
        <v>0</v>
      </c>
      <c r="Q48" s="10">
        <v>0</v>
      </c>
      <c r="R48" s="9">
        <v>185</v>
      </c>
      <c r="S48" s="9" t="s">
        <v>46</v>
      </c>
      <c r="T48" s="9">
        <v>206</v>
      </c>
    </row>
    <row r="49" spans="1:21" s="9" customFormat="1" hidden="1" x14ac:dyDescent="0.3">
      <c r="A49" s="9" t="s">
        <v>1</v>
      </c>
      <c r="B49" s="9" t="s">
        <v>4</v>
      </c>
      <c r="C49" s="9" t="s">
        <v>39</v>
      </c>
      <c r="D49" s="9" t="s">
        <v>132</v>
      </c>
      <c r="E49" s="9" t="s">
        <v>133</v>
      </c>
      <c r="F49" s="9" t="s">
        <v>59</v>
      </c>
      <c r="G49" s="9" t="s">
        <v>43</v>
      </c>
      <c r="H49" s="10">
        <v>85175</v>
      </c>
      <c r="I49" s="10">
        <v>85175</v>
      </c>
      <c r="J49" s="10">
        <v>0</v>
      </c>
      <c r="K49" s="10">
        <v>0</v>
      </c>
      <c r="L49" s="9" t="s">
        <v>44</v>
      </c>
      <c r="M49" s="9" t="s">
        <v>45</v>
      </c>
      <c r="N49" s="10">
        <v>85175</v>
      </c>
      <c r="O49" s="10">
        <v>85175</v>
      </c>
      <c r="P49" s="10">
        <v>0</v>
      </c>
      <c r="Q49" s="10">
        <v>0</v>
      </c>
      <c r="R49" s="9">
        <v>185</v>
      </c>
      <c r="S49" s="9" t="s">
        <v>46</v>
      </c>
      <c r="T49" s="9">
        <v>202</v>
      </c>
    </row>
    <row r="50" spans="1:21" s="9" customFormat="1" hidden="1" x14ac:dyDescent="0.3">
      <c r="A50" s="9" t="s">
        <v>1</v>
      </c>
      <c r="B50" s="9" t="s">
        <v>4</v>
      </c>
      <c r="C50" s="9" t="s">
        <v>39</v>
      </c>
      <c r="D50" s="9" t="s">
        <v>134</v>
      </c>
      <c r="E50" s="9" t="s">
        <v>135</v>
      </c>
      <c r="F50" s="9" t="s">
        <v>42</v>
      </c>
      <c r="G50" s="9" t="s">
        <v>43</v>
      </c>
      <c r="H50" s="10">
        <v>0</v>
      </c>
      <c r="I50" s="10">
        <v>0</v>
      </c>
      <c r="J50" s="10">
        <v>0</v>
      </c>
      <c r="K50" s="10">
        <v>0</v>
      </c>
      <c r="L50" s="9" t="s">
        <v>44</v>
      </c>
      <c r="M50" s="9" t="s">
        <v>45</v>
      </c>
      <c r="N50" s="10">
        <v>0</v>
      </c>
      <c r="O50" s="10">
        <v>0</v>
      </c>
      <c r="P50" s="10">
        <v>0</v>
      </c>
      <c r="Q50" s="10">
        <v>0</v>
      </c>
      <c r="R50" s="9">
        <v>185</v>
      </c>
      <c r="S50" s="9" t="s">
        <v>46</v>
      </c>
      <c r="T50" s="9">
        <v>205</v>
      </c>
    </row>
    <row r="51" spans="1:21" hidden="1" x14ac:dyDescent="0.3">
      <c r="A51" t="s">
        <v>1</v>
      </c>
      <c r="B51" t="s">
        <v>4</v>
      </c>
      <c r="C51" t="s">
        <v>39</v>
      </c>
      <c r="D51" t="s">
        <v>136</v>
      </c>
      <c r="E51" t="s">
        <v>137</v>
      </c>
      <c r="F51" t="s">
        <v>59</v>
      </c>
      <c r="G51" t="s">
        <v>43</v>
      </c>
      <c r="H51">
        <v>172623</v>
      </c>
      <c r="I51">
        <v>0</v>
      </c>
      <c r="J51">
        <v>172623</v>
      </c>
      <c r="K51">
        <v>0</v>
      </c>
      <c r="L51" t="s">
        <v>44</v>
      </c>
      <c r="M51" t="s">
        <v>45</v>
      </c>
      <c r="N51">
        <v>172623</v>
      </c>
      <c r="O51">
        <v>0</v>
      </c>
      <c r="P51">
        <v>172623</v>
      </c>
      <c r="Q51">
        <v>0</v>
      </c>
      <c r="R51">
        <v>190</v>
      </c>
      <c r="S51" t="s">
        <v>46</v>
      </c>
      <c r="T51">
        <v>272</v>
      </c>
    </row>
    <row r="52" spans="1:21" hidden="1" x14ac:dyDescent="0.3">
      <c r="A52" t="s">
        <v>1</v>
      </c>
      <c r="B52" t="s">
        <v>4</v>
      </c>
      <c r="C52" t="s">
        <v>39</v>
      </c>
      <c r="D52" t="s">
        <v>138</v>
      </c>
      <c r="E52" t="s">
        <v>139</v>
      </c>
      <c r="F52" t="s">
        <v>59</v>
      </c>
      <c r="G52" t="s">
        <v>43</v>
      </c>
      <c r="H52">
        <v>346670</v>
      </c>
      <c r="I52">
        <v>22</v>
      </c>
      <c r="J52">
        <v>346649</v>
      </c>
      <c r="K52">
        <v>0</v>
      </c>
      <c r="L52" t="s">
        <v>44</v>
      </c>
      <c r="M52" t="s">
        <v>45</v>
      </c>
      <c r="N52">
        <v>346670</v>
      </c>
      <c r="O52">
        <v>22</v>
      </c>
      <c r="P52">
        <v>346649</v>
      </c>
      <c r="Q52">
        <v>0</v>
      </c>
      <c r="R52">
        <v>190</v>
      </c>
      <c r="S52" t="s">
        <v>46</v>
      </c>
      <c r="T52">
        <v>272</v>
      </c>
    </row>
    <row r="53" spans="1:21" hidden="1" x14ac:dyDescent="0.3">
      <c r="A53" t="s">
        <v>1</v>
      </c>
      <c r="B53" t="s">
        <v>4</v>
      </c>
      <c r="C53" t="s">
        <v>39</v>
      </c>
      <c r="D53" t="s">
        <v>140</v>
      </c>
      <c r="E53" t="s">
        <v>141</v>
      </c>
      <c r="F53" t="s">
        <v>59</v>
      </c>
      <c r="G53" t="s">
        <v>43</v>
      </c>
      <c r="H53">
        <v>20000</v>
      </c>
      <c r="I53">
        <v>20000</v>
      </c>
      <c r="J53">
        <v>0</v>
      </c>
      <c r="K53">
        <v>0</v>
      </c>
      <c r="L53" t="s">
        <v>44</v>
      </c>
      <c r="M53" t="s">
        <v>45</v>
      </c>
      <c r="N53">
        <v>20000</v>
      </c>
      <c r="O53">
        <v>20000</v>
      </c>
      <c r="P53">
        <v>0</v>
      </c>
      <c r="Q53">
        <v>0</v>
      </c>
      <c r="R53">
        <v>190</v>
      </c>
      <c r="S53" t="s">
        <v>46</v>
      </c>
      <c r="T53">
        <v>259</v>
      </c>
    </row>
    <row r="54" spans="1:21" s="7" customFormat="1" hidden="1" x14ac:dyDescent="0.3">
      <c r="A54" s="7" t="s">
        <v>1</v>
      </c>
      <c r="B54" s="7" t="s">
        <v>4</v>
      </c>
      <c r="C54" s="7" t="s">
        <v>39</v>
      </c>
      <c r="D54" s="7" t="s">
        <v>142</v>
      </c>
      <c r="E54" s="7" t="s">
        <v>143</v>
      </c>
      <c r="F54" s="7" t="s">
        <v>59</v>
      </c>
      <c r="G54" s="7" t="s">
        <v>43</v>
      </c>
      <c r="H54" s="7">
        <v>19609</v>
      </c>
      <c r="I54" s="7">
        <v>0</v>
      </c>
      <c r="J54" s="7">
        <v>19609</v>
      </c>
      <c r="K54" s="7">
        <v>0</v>
      </c>
      <c r="L54" s="7" t="s">
        <v>44</v>
      </c>
      <c r="M54" s="7" t="s">
        <v>45</v>
      </c>
      <c r="N54" s="7">
        <v>19609</v>
      </c>
      <c r="O54" s="7">
        <v>0</v>
      </c>
      <c r="P54" s="7">
        <v>19609</v>
      </c>
      <c r="Q54" s="7">
        <v>0</v>
      </c>
      <c r="R54" s="7">
        <v>190</v>
      </c>
      <c r="S54" s="7" t="s">
        <v>46</v>
      </c>
      <c r="T54" s="7">
        <v>307</v>
      </c>
    </row>
    <row r="55" spans="1:21" s="7" customFormat="1" hidden="1" x14ac:dyDescent="0.3">
      <c r="A55" s="7" t="s">
        <v>1</v>
      </c>
      <c r="B55" s="7" t="s">
        <v>4</v>
      </c>
      <c r="C55" s="7" t="s">
        <v>39</v>
      </c>
      <c r="D55" s="7" t="s">
        <v>144</v>
      </c>
      <c r="E55" s="7" t="s">
        <v>145</v>
      </c>
      <c r="F55" s="7" t="s">
        <v>59</v>
      </c>
      <c r="G55" s="7" t="s">
        <v>43</v>
      </c>
      <c r="H55" s="7">
        <v>23356</v>
      </c>
      <c r="I55" s="7">
        <v>7264</v>
      </c>
      <c r="J55" s="7">
        <v>16091</v>
      </c>
      <c r="K55" s="7">
        <v>0</v>
      </c>
      <c r="L55" s="7" t="s">
        <v>44</v>
      </c>
      <c r="M55" s="7" t="s">
        <v>45</v>
      </c>
      <c r="N55" s="7">
        <v>23356</v>
      </c>
      <c r="O55" s="7">
        <v>7264</v>
      </c>
      <c r="P55" s="7">
        <v>16091</v>
      </c>
      <c r="Q55" s="7">
        <v>0</v>
      </c>
      <c r="R55" s="7">
        <v>190</v>
      </c>
      <c r="S55" s="7" t="s">
        <v>46</v>
      </c>
      <c r="T55" s="7">
        <v>307</v>
      </c>
    </row>
    <row r="56" spans="1:21" s="7" customFormat="1" hidden="1" x14ac:dyDescent="0.3">
      <c r="A56" s="7" t="s">
        <v>1</v>
      </c>
      <c r="B56" s="7" t="s">
        <v>4</v>
      </c>
      <c r="C56" s="7" t="s">
        <v>39</v>
      </c>
      <c r="D56" s="7" t="s">
        <v>146</v>
      </c>
      <c r="E56" s="7" t="s">
        <v>147</v>
      </c>
      <c r="F56" s="7" t="s">
        <v>59</v>
      </c>
      <c r="G56" s="7" t="s">
        <v>43</v>
      </c>
      <c r="H56" s="7">
        <v>3550</v>
      </c>
      <c r="I56" s="7">
        <v>0</v>
      </c>
      <c r="J56" s="7">
        <v>3550</v>
      </c>
      <c r="K56" s="7">
        <v>0</v>
      </c>
      <c r="L56" s="7" t="s">
        <v>44</v>
      </c>
      <c r="M56" s="7" t="s">
        <v>45</v>
      </c>
      <c r="N56" s="7">
        <v>3550</v>
      </c>
      <c r="O56" s="7">
        <v>0</v>
      </c>
      <c r="P56" s="7">
        <v>3550</v>
      </c>
      <c r="Q56" s="7">
        <v>0</v>
      </c>
      <c r="R56" s="7">
        <v>190</v>
      </c>
      <c r="S56" s="7" t="s">
        <v>46</v>
      </c>
      <c r="T56" s="7">
        <v>343</v>
      </c>
    </row>
    <row r="57" spans="1:21" s="7" customFormat="1" hidden="1" x14ac:dyDescent="0.3">
      <c r="A57" s="7" t="s">
        <v>1</v>
      </c>
      <c r="B57" s="7" t="s">
        <v>4</v>
      </c>
      <c r="C57" s="7" t="s">
        <v>39</v>
      </c>
      <c r="D57" s="7" t="s">
        <v>148</v>
      </c>
      <c r="E57" s="7" t="s">
        <v>149</v>
      </c>
      <c r="F57" s="7" t="s">
        <v>59</v>
      </c>
      <c r="G57" s="7" t="s">
        <v>43</v>
      </c>
      <c r="H57" s="7">
        <v>5362</v>
      </c>
      <c r="I57" s="7">
        <v>0</v>
      </c>
      <c r="J57" s="7">
        <v>5362</v>
      </c>
      <c r="K57" s="7">
        <v>0</v>
      </c>
      <c r="L57" s="7" t="s">
        <v>44</v>
      </c>
      <c r="M57" s="7" t="s">
        <v>45</v>
      </c>
      <c r="N57" s="7">
        <v>5362</v>
      </c>
      <c r="O57" s="7">
        <v>0</v>
      </c>
      <c r="P57" s="7">
        <v>5362</v>
      </c>
      <c r="Q57" s="7">
        <v>0</v>
      </c>
      <c r="R57" s="7">
        <v>190</v>
      </c>
      <c r="S57" s="7" t="s">
        <v>46</v>
      </c>
      <c r="T57" s="7">
        <v>343</v>
      </c>
    </row>
    <row r="58" spans="1:21" s="7" customFormat="1" hidden="1" x14ac:dyDescent="0.3">
      <c r="A58" s="7" t="s">
        <v>1</v>
      </c>
      <c r="B58" s="7" t="s">
        <v>4</v>
      </c>
      <c r="C58" s="7" t="s">
        <v>39</v>
      </c>
      <c r="D58" s="7" t="s">
        <v>150</v>
      </c>
      <c r="E58" s="7" t="s">
        <v>151</v>
      </c>
      <c r="F58" s="7" t="s">
        <v>59</v>
      </c>
      <c r="G58" s="7" t="s">
        <v>43</v>
      </c>
      <c r="H58" s="7">
        <v>1279</v>
      </c>
      <c r="I58" s="7">
        <v>0</v>
      </c>
      <c r="J58" s="7">
        <v>1279</v>
      </c>
      <c r="K58" s="7">
        <v>0</v>
      </c>
      <c r="L58" s="7" t="s">
        <v>44</v>
      </c>
      <c r="M58" s="7" t="s">
        <v>45</v>
      </c>
      <c r="N58" s="7">
        <v>1279</v>
      </c>
      <c r="O58" s="7">
        <v>0</v>
      </c>
      <c r="P58" s="7">
        <v>1279</v>
      </c>
      <c r="Q58" s="7">
        <v>0</v>
      </c>
      <c r="R58" s="7">
        <v>190</v>
      </c>
      <c r="S58" s="7" t="s">
        <v>46</v>
      </c>
      <c r="T58" s="7">
        <v>343</v>
      </c>
    </row>
    <row r="59" spans="1:21" s="7" customFormat="1" hidden="1" x14ac:dyDescent="0.3">
      <c r="A59" s="7" t="s">
        <v>1</v>
      </c>
      <c r="B59" s="7" t="s">
        <v>4</v>
      </c>
      <c r="C59" s="7" t="s">
        <v>39</v>
      </c>
      <c r="D59" s="7" t="s">
        <v>152</v>
      </c>
      <c r="E59" s="7" t="s">
        <v>153</v>
      </c>
      <c r="F59" s="7" t="s">
        <v>59</v>
      </c>
      <c r="G59" s="7" t="s">
        <v>43</v>
      </c>
      <c r="H59" s="7">
        <v>373319</v>
      </c>
      <c r="I59" s="7">
        <v>0</v>
      </c>
      <c r="J59" s="7">
        <v>373319</v>
      </c>
      <c r="K59" s="7">
        <v>0</v>
      </c>
      <c r="L59" s="7" t="s">
        <v>44</v>
      </c>
      <c r="M59" s="7" t="s">
        <v>45</v>
      </c>
      <c r="N59" s="7">
        <v>373319</v>
      </c>
      <c r="O59" s="7">
        <v>0</v>
      </c>
      <c r="P59" s="7">
        <v>373319</v>
      </c>
      <c r="Q59" s="7">
        <v>0</v>
      </c>
      <c r="R59" s="7">
        <v>190</v>
      </c>
      <c r="S59" s="7" t="s">
        <v>46</v>
      </c>
      <c r="T59" s="7">
        <v>343</v>
      </c>
    </row>
    <row r="60" spans="1:21" s="7" customFormat="1" hidden="1" x14ac:dyDescent="0.3">
      <c r="A60" s="7" t="s">
        <v>1</v>
      </c>
      <c r="B60" s="7" t="s">
        <v>4</v>
      </c>
      <c r="C60" s="7" t="s">
        <v>39</v>
      </c>
      <c r="D60" s="7" t="s">
        <v>154</v>
      </c>
      <c r="E60" s="7" t="s">
        <v>155</v>
      </c>
      <c r="F60" s="7" t="s">
        <v>59</v>
      </c>
      <c r="G60" s="7" t="s">
        <v>43</v>
      </c>
      <c r="H60" s="7">
        <v>126410</v>
      </c>
      <c r="I60" s="7">
        <v>83761</v>
      </c>
      <c r="J60" s="7">
        <v>42649</v>
      </c>
      <c r="K60" s="7">
        <v>0</v>
      </c>
      <c r="L60" s="7" t="s">
        <v>44</v>
      </c>
      <c r="M60" s="7" t="s">
        <v>45</v>
      </c>
      <c r="N60" s="7">
        <v>126410</v>
      </c>
      <c r="O60" s="7">
        <v>83761</v>
      </c>
      <c r="P60" s="7">
        <v>42649</v>
      </c>
      <c r="Q60" s="7">
        <v>0</v>
      </c>
      <c r="R60" s="7">
        <v>190</v>
      </c>
      <c r="S60" s="7" t="s">
        <v>46</v>
      </c>
      <c r="T60" s="7">
        <v>343</v>
      </c>
    </row>
    <row r="61" spans="1:21" hidden="1" x14ac:dyDescent="0.3">
      <c r="A61" s="11" t="s">
        <v>1</v>
      </c>
      <c r="B61" s="11" t="s">
        <v>4</v>
      </c>
      <c r="C61" s="11" t="s">
        <v>39</v>
      </c>
      <c r="D61" s="11" t="s">
        <v>156</v>
      </c>
      <c r="E61" s="11" t="s">
        <v>157</v>
      </c>
      <c r="F61" s="11" t="s">
        <v>42</v>
      </c>
      <c r="G61" s="11" t="s">
        <v>43</v>
      </c>
      <c r="H61" s="11">
        <v>11501</v>
      </c>
      <c r="I61" s="11">
        <v>21101</v>
      </c>
      <c r="J61" s="11">
        <v>0</v>
      </c>
      <c r="K61" s="11">
        <v>9600</v>
      </c>
      <c r="L61" s="11" t="s">
        <v>44</v>
      </c>
      <c r="M61" s="11" t="s">
        <v>45</v>
      </c>
      <c r="N61" s="11">
        <v>11501</v>
      </c>
      <c r="O61" s="11">
        <v>21101</v>
      </c>
      <c r="P61" s="11">
        <v>0</v>
      </c>
      <c r="Q61" s="11">
        <v>9600</v>
      </c>
      <c r="R61" s="11">
        <v>121</v>
      </c>
      <c r="S61" s="11" t="s">
        <v>158</v>
      </c>
      <c r="T61" s="11">
        <v>124</v>
      </c>
      <c r="U61" s="13"/>
    </row>
    <row r="62" spans="1:21" hidden="1" x14ac:dyDescent="0.3">
      <c r="A62" s="11" t="s">
        <v>1</v>
      </c>
      <c r="B62" s="11" t="s">
        <v>4</v>
      </c>
      <c r="C62" s="11" t="s">
        <v>39</v>
      </c>
      <c r="D62" s="11" t="s">
        <v>159</v>
      </c>
      <c r="E62" s="11" t="s">
        <v>160</v>
      </c>
      <c r="F62" s="11" t="s">
        <v>59</v>
      </c>
      <c r="G62" s="11" t="s">
        <v>43</v>
      </c>
      <c r="H62" s="11">
        <v>0</v>
      </c>
      <c r="I62" s="11">
        <v>172623</v>
      </c>
      <c r="J62" s="11">
        <v>0</v>
      </c>
      <c r="K62" s="11">
        <v>172623</v>
      </c>
      <c r="L62" s="11" t="s">
        <v>44</v>
      </c>
      <c r="M62" s="11" t="s">
        <v>45</v>
      </c>
      <c r="N62" s="11">
        <v>0</v>
      </c>
      <c r="O62" s="11">
        <v>172623</v>
      </c>
      <c r="P62" s="11">
        <v>0</v>
      </c>
      <c r="Q62" s="11">
        <v>172623</v>
      </c>
      <c r="R62" s="11">
        <v>131</v>
      </c>
      <c r="S62" s="11" t="s">
        <v>158</v>
      </c>
      <c r="T62" s="11">
        <v>131</v>
      </c>
      <c r="U62" s="13"/>
    </row>
    <row r="63" spans="1:21" hidden="1" x14ac:dyDescent="0.3">
      <c r="A63" s="11" t="s">
        <v>1</v>
      </c>
      <c r="B63" s="11" t="s">
        <v>4</v>
      </c>
      <c r="C63" s="11" t="s">
        <v>39</v>
      </c>
      <c r="D63" s="11" t="s">
        <v>161</v>
      </c>
      <c r="E63" s="11" t="s">
        <v>162</v>
      </c>
      <c r="F63" s="11" t="s">
        <v>59</v>
      </c>
      <c r="G63" s="11" t="s">
        <v>43</v>
      </c>
      <c r="H63" s="11">
        <v>22</v>
      </c>
      <c r="I63" s="11">
        <v>346670</v>
      </c>
      <c r="J63" s="11">
        <v>0</v>
      </c>
      <c r="K63" s="11">
        <v>346649</v>
      </c>
      <c r="L63" s="11" t="s">
        <v>44</v>
      </c>
      <c r="M63" s="11" t="s">
        <v>45</v>
      </c>
      <c r="N63" s="11">
        <v>22</v>
      </c>
      <c r="O63" s="11">
        <v>346670</v>
      </c>
      <c r="P63" s="11">
        <v>0</v>
      </c>
      <c r="Q63" s="11">
        <v>346649</v>
      </c>
      <c r="R63" s="11">
        <v>131</v>
      </c>
      <c r="S63" s="11" t="s">
        <v>158</v>
      </c>
      <c r="T63" s="11">
        <v>131</v>
      </c>
      <c r="U63" s="13"/>
    </row>
    <row r="64" spans="1:21" hidden="1" x14ac:dyDescent="0.3">
      <c r="A64" s="11" t="s">
        <v>1</v>
      </c>
      <c r="B64" s="11" t="s">
        <v>4</v>
      </c>
      <c r="C64" s="11" t="s">
        <v>39</v>
      </c>
      <c r="D64" s="11" t="s">
        <v>163</v>
      </c>
      <c r="E64" s="11" t="s">
        <v>164</v>
      </c>
      <c r="F64" s="11" t="s">
        <v>42</v>
      </c>
      <c r="G64" s="11" t="s">
        <v>43</v>
      </c>
      <c r="H64" s="11">
        <v>47904</v>
      </c>
      <c r="I64" s="11">
        <v>47904</v>
      </c>
      <c r="J64" s="11">
        <v>0</v>
      </c>
      <c r="K64" s="11">
        <v>0</v>
      </c>
      <c r="L64" s="11" t="s">
        <v>44</v>
      </c>
      <c r="M64" s="11" t="s">
        <v>45</v>
      </c>
      <c r="N64" s="11">
        <v>47904</v>
      </c>
      <c r="O64" s="11">
        <v>47904</v>
      </c>
      <c r="P64" s="11">
        <v>0</v>
      </c>
      <c r="Q64" s="11">
        <v>0</v>
      </c>
      <c r="R64" s="11">
        <v>136</v>
      </c>
      <c r="S64" s="11" t="s">
        <v>158</v>
      </c>
      <c r="T64" s="11">
        <v>134</v>
      </c>
      <c r="U64" s="13"/>
    </row>
    <row r="65" spans="1:21" hidden="1" x14ac:dyDescent="0.3">
      <c r="A65" s="11" t="s">
        <v>1</v>
      </c>
      <c r="B65" s="11" t="s">
        <v>4</v>
      </c>
      <c r="C65" s="11" t="s">
        <v>39</v>
      </c>
      <c r="D65" s="11" t="s">
        <v>165</v>
      </c>
      <c r="E65" s="11" t="s">
        <v>166</v>
      </c>
      <c r="F65" s="11" t="s">
        <v>59</v>
      </c>
      <c r="G65" s="11" t="s">
        <v>43</v>
      </c>
      <c r="H65" s="11">
        <v>34276</v>
      </c>
      <c r="I65" s="11">
        <v>34276</v>
      </c>
      <c r="J65" s="11">
        <v>0</v>
      </c>
      <c r="K65" s="11">
        <v>0</v>
      </c>
      <c r="L65" s="11" t="s">
        <v>44</v>
      </c>
      <c r="M65" s="11" t="s">
        <v>45</v>
      </c>
      <c r="N65" s="11">
        <v>34276</v>
      </c>
      <c r="O65" s="11">
        <v>34276</v>
      </c>
      <c r="P65" s="11">
        <v>0</v>
      </c>
      <c r="Q65" s="11">
        <v>0</v>
      </c>
      <c r="R65" s="11"/>
      <c r="S65" s="11"/>
      <c r="T65" s="11">
        <v>135</v>
      </c>
      <c r="U65" s="13"/>
    </row>
    <row r="66" spans="1:21" hidden="1" x14ac:dyDescent="0.3">
      <c r="A66" s="11" t="s">
        <v>1</v>
      </c>
      <c r="B66" s="11" t="s">
        <v>4</v>
      </c>
      <c r="C66" s="11" t="s">
        <v>39</v>
      </c>
      <c r="D66" s="11" t="s">
        <v>167</v>
      </c>
      <c r="E66" s="11" t="s">
        <v>168</v>
      </c>
      <c r="F66" s="11" t="s">
        <v>59</v>
      </c>
      <c r="G66" s="11" t="s">
        <v>43</v>
      </c>
      <c r="H66" s="11">
        <v>20000</v>
      </c>
      <c r="I66" s="11">
        <v>20000</v>
      </c>
      <c r="J66" s="11">
        <v>0</v>
      </c>
      <c r="K66" s="11">
        <v>0</v>
      </c>
      <c r="L66" s="11" t="s">
        <v>44</v>
      </c>
      <c r="M66" s="11" t="s">
        <v>45</v>
      </c>
      <c r="N66" s="11">
        <v>20000</v>
      </c>
      <c r="O66" s="11">
        <v>20000</v>
      </c>
      <c r="P66" s="11">
        <v>0</v>
      </c>
      <c r="Q66" s="11">
        <v>0</v>
      </c>
      <c r="R66" s="11">
        <v>110</v>
      </c>
      <c r="S66" s="11" t="s">
        <v>158</v>
      </c>
      <c r="T66" s="11">
        <v>118</v>
      </c>
      <c r="U66" s="13"/>
    </row>
    <row r="67" spans="1:21" hidden="1" x14ac:dyDescent="0.3">
      <c r="A67" s="11" t="s">
        <v>1</v>
      </c>
      <c r="B67" s="11" t="s">
        <v>4</v>
      </c>
      <c r="C67" s="11" t="s">
        <v>39</v>
      </c>
      <c r="D67" s="11" t="s">
        <v>169</v>
      </c>
      <c r="E67" s="11" t="s">
        <v>170</v>
      </c>
      <c r="F67" s="11" t="s">
        <v>42</v>
      </c>
      <c r="G67" s="11" t="s">
        <v>43</v>
      </c>
      <c r="H67" s="12">
        <v>165</v>
      </c>
      <c r="I67" s="12">
        <v>300</v>
      </c>
      <c r="J67" s="12">
        <v>0</v>
      </c>
      <c r="K67" s="12">
        <v>135</v>
      </c>
      <c r="L67" s="11" t="s">
        <v>44</v>
      </c>
      <c r="M67" s="11" t="s">
        <v>45</v>
      </c>
      <c r="N67" s="12">
        <v>165</v>
      </c>
      <c r="O67" s="12">
        <v>300</v>
      </c>
      <c r="P67" s="12">
        <v>0</v>
      </c>
      <c r="Q67" s="12">
        <v>135</v>
      </c>
      <c r="R67" s="14">
        <v>195</v>
      </c>
      <c r="S67" s="15" t="s">
        <v>158</v>
      </c>
      <c r="T67" s="14">
        <v>159</v>
      </c>
      <c r="U67" s="13"/>
    </row>
    <row r="68" spans="1:21" x14ac:dyDescent="0.3">
      <c r="A68" t="s">
        <v>1</v>
      </c>
      <c r="B68" t="s">
        <v>4</v>
      </c>
      <c r="C68" t="s">
        <v>39</v>
      </c>
      <c r="D68" t="s">
        <v>171</v>
      </c>
      <c r="E68" t="s">
        <v>172</v>
      </c>
      <c r="F68" t="s">
        <v>59</v>
      </c>
      <c r="G68" t="s">
        <v>43</v>
      </c>
      <c r="H68" s="1">
        <v>0</v>
      </c>
      <c r="I68" s="1">
        <v>396479</v>
      </c>
      <c r="J68" s="1">
        <v>0</v>
      </c>
      <c r="K68" s="1">
        <v>396479</v>
      </c>
      <c r="L68" t="s">
        <v>44</v>
      </c>
      <c r="M68" t="s">
        <v>45</v>
      </c>
      <c r="N68" s="1">
        <v>0</v>
      </c>
      <c r="O68" s="1">
        <v>396479</v>
      </c>
      <c r="P68" s="1">
        <v>0</v>
      </c>
      <c r="Q68" s="1">
        <v>396479</v>
      </c>
      <c r="R68" s="4">
        <v>190</v>
      </c>
      <c r="S68" s="6" t="s">
        <v>158</v>
      </c>
      <c r="T68" s="4"/>
      <c r="U68">
        <v>307</v>
      </c>
    </row>
    <row r="69" spans="1:21" x14ac:dyDescent="0.3">
      <c r="A69" t="s">
        <v>1</v>
      </c>
      <c r="B69" t="s">
        <v>4</v>
      </c>
      <c r="C69" t="s">
        <v>39</v>
      </c>
      <c r="D69" t="s">
        <v>173</v>
      </c>
      <c r="E69" t="s">
        <v>174</v>
      </c>
      <c r="F69" t="s">
        <v>59</v>
      </c>
      <c r="G69" t="s">
        <v>43</v>
      </c>
      <c r="H69" s="1">
        <v>7264</v>
      </c>
      <c r="I69" s="1">
        <v>72646</v>
      </c>
      <c r="J69" s="1">
        <v>0</v>
      </c>
      <c r="K69" s="1">
        <v>65381</v>
      </c>
      <c r="L69" t="s">
        <v>44</v>
      </c>
      <c r="M69" t="s">
        <v>45</v>
      </c>
      <c r="N69" s="1">
        <v>7264</v>
      </c>
      <c r="O69" s="1">
        <v>72646</v>
      </c>
      <c r="P69" s="1">
        <v>0</v>
      </c>
      <c r="Q69" s="1">
        <v>65381</v>
      </c>
      <c r="R69" s="4">
        <v>190</v>
      </c>
      <c r="S69" s="6" t="s">
        <v>158</v>
      </c>
      <c r="U69">
        <v>307</v>
      </c>
    </row>
    <row r="70" spans="1:21" x14ac:dyDescent="0.3">
      <c r="A70" t="s">
        <v>1</v>
      </c>
      <c r="B70" t="s">
        <v>4</v>
      </c>
      <c r="C70" t="s">
        <v>39</v>
      </c>
      <c r="D70" t="s">
        <v>175</v>
      </c>
      <c r="E70" t="s">
        <v>176</v>
      </c>
      <c r="F70" t="s">
        <v>42</v>
      </c>
      <c r="G70" t="s">
        <v>43</v>
      </c>
      <c r="H70" s="1">
        <v>891</v>
      </c>
      <c r="I70" s="1">
        <v>891</v>
      </c>
      <c r="J70" s="1">
        <v>0</v>
      </c>
      <c r="K70" s="1">
        <v>0</v>
      </c>
      <c r="L70" t="s">
        <v>44</v>
      </c>
      <c r="M70" t="s">
        <v>45</v>
      </c>
      <c r="N70" s="1">
        <v>891</v>
      </c>
      <c r="O70" s="1">
        <v>891</v>
      </c>
      <c r="P70" s="1">
        <v>0</v>
      </c>
      <c r="Q70" s="1">
        <v>0</v>
      </c>
      <c r="R70">
        <v>185</v>
      </c>
      <c r="S70" t="s">
        <v>158</v>
      </c>
      <c r="T70">
        <v>159</v>
      </c>
      <c r="U70">
        <v>169</v>
      </c>
    </row>
    <row r="71" spans="1:21" x14ac:dyDescent="0.3">
      <c r="A71" t="s">
        <v>1</v>
      </c>
      <c r="B71" t="s">
        <v>4</v>
      </c>
      <c r="C71" t="s">
        <v>39</v>
      </c>
      <c r="D71" t="s">
        <v>177</v>
      </c>
      <c r="E71" t="s">
        <v>178</v>
      </c>
      <c r="F71" t="s">
        <v>59</v>
      </c>
      <c r="G71" t="s">
        <v>43</v>
      </c>
      <c r="H71" s="1">
        <v>767</v>
      </c>
      <c r="I71" s="1">
        <v>767</v>
      </c>
      <c r="J71" s="1">
        <v>0</v>
      </c>
      <c r="K71" s="1">
        <v>0</v>
      </c>
      <c r="L71" t="s">
        <v>44</v>
      </c>
      <c r="M71" t="s">
        <v>45</v>
      </c>
      <c r="N71" s="1">
        <v>767</v>
      </c>
      <c r="O71" s="1">
        <v>767</v>
      </c>
      <c r="P71" s="1">
        <v>0</v>
      </c>
      <c r="Q71" s="1">
        <v>0</v>
      </c>
      <c r="R71">
        <v>185</v>
      </c>
      <c r="S71" t="s">
        <v>158</v>
      </c>
      <c r="U71">
        <v>170</v>
      </c>
    </row>
    <row r="72" spans="1:21" hidden="1" x14ac:dyDescent="0.3">
      <c r="A72" t="s">
        <v>1</v>
      </c>
      <c r="B72" t="s">
        <v>4</v>
      </c>
      <c r="C72" t="s">
        <v>39</v>
      </c>
      <c r="D72">
        <v>341</v>
      </c>
      <c r="E72" t="s">
        <v>179</v>
      </c>
      <c r="F72" t="s">
        <v>59</v>
      </c>
      <c r="G72" t="s">
        <v>43</v>
      </c>
      <c r="H72">
        <v>0</v>
      </c>
      <c r="I72">
        <v>82149</v>
      </c>
      <c r="J72">
        <v>0</v>
      </c>
      <c r="K72">
        <v>82149</v>
      </c>
      <c r="L72" t="s">
        <v>44</v>
      </c>
      <c r="M72" t="s">
        <v>45</v>
      </c>
      <c r="N72">
        <v>0</v>
      </c>
      <c r="O72">
        <v>82149</v>
      </c>
      <c r="P72">
        <v>0</v>
      </c>
      <c r="Q72">
        <v>82149</v>
      </c>
      <c r="R72">
        <v>235</v>
      </c>
      <c r="S72" t="s">
        <v>46</v>
      </c>
    </row>
    <row r="73" spans="1:21" hidden="1" x14ac:dyDescent="0.3">
      <c r="A73" t="s">
        <v>1</v>
      </c>
      <c r="B73" t="s">
        <v>4</v>
      </c>
      <c r="C73" t="s">
        <v>39</v>
      </c>
      <c r="D73">
        <v>341</v>
      </c>
      <c r="E73" t="s">
        <v>179</v>
      </c>
      <c r="F73" t="s">
        <v>59</v>
      </c>
      <c r="G73" t="s">
        <v>43</v>
      </c>
      <c r="H73">
        <v>0</v>
      </c>
      <c r="I73">
        <v>82149</v>
      </c>
      <c r="J73">
        <v>0</v>
      </c>
      <c r="K73">
        <v>82149</v>
      </c>
      <c r="L73" t="s">
        <v>44</v>
      </c>
      <c r="M73" t="s">
        <v>45</v>
      </c>
      <c r="N73">
        <v>0</v>
      </c>
      <c r="O73">
        <v>82149</v>
      </c>
      <c r="P73">
        <v>0</v>
      </c>
      <c r="Q73">
        <v>82149</v>
      </c>
      <c r="R73">
        <v>635</v>
      </c>
      <c r="S73" t="s">
        <v>46</v>
      </c>
    </row>
    <row r="74" spans="1:21" hidden="1" x14ac:dyDescent="0.3">
      <c r="A74" t="s">
        <v>1</v>
      </c>
      <c r="B74" t="s">
        <v>4</v>
      </c>
      <c r="C74" t="s">
        <v>39</v>
      </c>
      <c r="D74">
        <v>341</v>
      </c>
      <c r="E74" t="s">
        <v>179</v>
      </c>
      <c r="F74" t="s">
        <v>42</v>
      </c>
      <c r="G74" t="s">
        <v>43</v>
      </c>
      <c r="H74">
        <v>82149</v>
      </c>
      <c r="I74">
        <v>0</v>
      </c>
      <c r="J74">
        <v>82149</v>
      </c>
      <c r="K74">
        <v>0</v>
      </c>
      <c r="L74" t="s">
        <v>44</v>
      </c>
      <c r="M74" t="s">
        <v>45</v>
      </c>
      <c r="N74">
        <v>82149</v>
      </c>
      <c r="O74">
        <v>0</v>
      </c>
      <c r="P74">
        <v>82149</v>
      </c>
      <c r="Q74">
        <v>0</v>
      </c>
      <c r="R74">
        <v>235</v>
      </c>
      <c r="S74" t="s">
        <v>158</v>
      </c>
    </row>
    <row r="75" spans="1:21" hidden="1" x14ac:dyDescent="0.3">
      <c r="A75" t="s">
        <v>1</v>
      </c>
      <c r="B75" t="s">
        <v>4</v>
      </c>
      <c r="C75" t="s">
        <v>39</v>
      </c>
      <c r="D75">
        <v>341</v>
      </c>
      <c r="E75" t="s">
        <v>179</v>
      </c>
      <c r="F75" t="s">
        <v>42</v>
      </c>
      <c r="G75" t="s">
        <v>43</v>
      </c>
      <c r="H75">
        <v>82149</v>
      </c>
      <c r="I75">
        <v>0</v>
      </c>
      <c r="J75">
        <v>82149</v>
      </c>
      <c r="K75">
        <v>0</v>
      </c>
      <c r="L75" t="s">
        <v>44</v>
      </c>
      <c r="M75" t="s">
        <v>45</v>
      </c>
      <c r="N75">
        <v>82149</v>
      </c>
      <c r="O75">
        <v>0</v>
      </c>
      <c r="P75">
        <v>82149</v>
      </c>
      <c r="Q75">
        <v>0</v>
      </c>
      <c r="R75">
        <v>635</v>
      </c>
      <c r="S75" t="s">
        <v>46</v>
      </c>
    </row>
    <row r="76" spans="1:21" hidden="1" x14ac:dyDescent="0.3">
      <c r="A76" t="s">
        <v>1</v>
      </c>
      <c r="B76" t="s">
        <v>4</v>
      </c>
      <c r="C76" t="s">
        <v>39</v>
      </c>
      <c r="D76">
        <v>3511</v>
      </c>
      <c r="E76" t="s">
        <v>180</v>
      </c>
      <c r="F76" t="s">
        <v>59</v>
      </c>
      <c r="G76" t="s">
        <v>43</v>
      </c>
      <c r="H76">
        <v>469973</v>
      </c>
      <c r="I76">
        <v>469973</v>
      </c>
      <c r="J76">
        <v>0</v>
      </c>
      <c r="K76">
        <v>0</v>
      </c>
      <c r="L76" t="s">
        <v>44</v>
      </c>
      <c r="M76" t="s">
        <v>45</v>
      </c>
      <c r="N76">
        <v>469973</v>
      </c>
      <c r="O76">
        <v>469973</v>
      </c>
      <c r="P76">
        <v>0</v>
      </c>
      <c r="Q76">
        <v>0</v>
      </c>
      <c r="R76">
        <v>640</v>
      </c>
      <c r="S76" t="s">
        <v>46</v>
      </c>
    </row>
    <row r="77" spans="1:21" hidden="1" x14ac:dyDescent="0.3">
      <c r="A77" t="s">
        <v>1</v>
      </c>
      <c r="B77" t="s">
        <v>4</v>
      </c>
      <c r="C77" t="s">
        <v>39</v>
      </c>
      <c r="D77">
        <v>3514</v>
      </c>
      <c r="E77" t="s">
        <v>181</v>
      </c>
      <c r="F77" t="s">
        <v>59</v>
      </c>
      <c r="G77" t="s">
        <v>43</v>
      </c>
      <c r="H77">
        <v>62161</v>
      </c>
      <c r="I77">
        <v>62161</v>
      </c>
      <c r="J77">
        <v>0</v>
      </c>
      <c r="K77">
        <v>0</v>
      </c>
      <c r="L77" t="s">
        <v>44</v>
      </c>
      <c r="M77" t="s">
        <v>45</v>
      </c>
      <c r="N77">
        <v>62161</v>
      </c>
      <c r="O77">
        <v>62161</v>
      </c>
      <c r="P77">
        <v>0</v>
      </c>
      <c r="Q77">
        <v>0</v>
      </c>
      <c r="R77">
        <v>240</v>
      </c>
      <c r="S77" t="s">
        <v>46</v>
      </c>
    </row>
    <row r="78" spans="1:21" hidden="1" x14ac:dyDescent="0.3">
      <c r="A78" t="s">
        <v>1</v>
      </c>
      <c r="B78" t="s">
        <v>4</v>
      </c>
      <c r="C78" t="s">
        <v>39</v>
      </c>
      <c r="D78">
        <v>35212</v>
      </c>
      <c r="E78" t="s">
        <v>182</v>
      </c>
      <c r="F78" t="s">
        <v>59</v>
      </c>
      <c r="G78" t="s">
        <v>43</v>
      </c>
      <c r="H78">
        <v>86478</v>
      </c>
      <c r="I78">
        <v>119700</v>
      </c>
      <c r="J78">
        <v>0</v>
      </c>
      <c r="K78">
        <v>33222</v>
      </c>
      <c r="L78" t="s">
        <v>44</v>
      </c>
      <c r="M78" t="s">
        <v>45</v>
      </c>
      <c r="N78">
        <v>86478</v>
      </c>
      <c r="O78">
        <v>119700</v>
      </c>
      <c r="P78">
        <v>0</v>
      </c>
      <c r="Q78">
        <v>33222</v>
      </c>
      <c r="R78">
        <v>245</v>
      </c>
      <c r="S78" t="s">
        <v>46</v>
      </c>
    </row>
    <row r="79" spans="1:21" hidden="1" x14ac:dyDescent="0.3">
      <c r="A79" t="s">
        <v>1</v>
      </c>
      <c r="B79" t="s">
        <v>4</v>
      </c>
      <c r="C79" t="s">
        <v>39</v>
      </c>
      <c r="D79">
        <v>35212</v>
      </c>
      <c r="E79" t="s">
        <v>182</v>
      </c>
      <c r="F79" t="s">
        <v>59</v>
      </c>
      <c r="G79" t="s">
        <v>43</v>
      </c>
      <c r="H79">
        <v>86478</v>
      </c>
      <c r="I79">
        <v>119700</v>
      </c>
      <c r="J79">
        <v>0</v>
      </c>
      <c r="K79">
        <v>33222</v>
      </c>
      <c r="L79" t="s">
        <v>44</v>
      </c>
      <c r="M79" t="s">
        <v>45</v>
      </c>
      <c r="N79">
        <v>86478</v>
      </c>
      <c r="O79">
        <v>119700</v>
      </c>
      <c r="P79">
        <v>0</v>
      </c>
      <c r="Q79">
        <v>33222</v>
      </c>
      <c r="R79">
        <v>645</v>
      </c>
      <c r="S79" t="s">
        <v>46</v>
      </c>
    </row>
    <row r="80" spans="1:21" hidden="1" x14ac:dyDescent="0.3">
      <c r="A80" t="s">
        <v>1</v>
      </c>
      <c r="B80" t="s">
        <v>4</v>
      </c>
      <c r="C80" t="s">
        <v>39</v>
      </c>
      <c r="D80">
        <v>35213</v>
      </c>
      <c r="E80" t="s">
        <v>183</v>
      </c>
      <c r="F80" t="s">
        <v>59</v>
      </c>
      <c r="G80" t="s">
        <v>43</v>
      </c>
      <c r="H80">
        <v>34594</v>
      </c>
      <c r="I80">
        <v>47882</v>
      </c>
      <c r="J80">
        <v>0</v>
      </c>
      <c r="K80">
        <v>13288</v>
      </c>
      <c r="L80" t="s">
        <v>44</v>
      </c>
      <c r="M80" t="s">
        <v>45</v>
      </c>
      <c r="N80">
        <v>34594</v>
      </c>
      <c r="O80">
        <v>47882</v>
      </c>
      <c r="P80">
        <v>0</v>
      </c>
      <c r="Q80">
        <v>13288</v>
      </c>
      <c r="R80">
        <v>245</v>
      </c>
      <c r="S80" t="s">
        <v>46</v>
      </c>
    </row>
    <row r="81" spans="1:19" hidden="1" x14ac:dyDescent="0.3">
      <c r="A81" t="s">
        <v>1</v>
      </c>
      <c r="B81" t="s">
        <v>4</v>
      </c>
      <c r="C81" t="s">
        <v>39</v>
      </c>
      <c r="D81">
        <v>35213</v>
      </c>
      <c r="E81" t="s">
        <v>183</v>
      </c>
      <c r="F81" t="s">
        <v>59</v>
      </c>
      <c r="G81" t="s">
        <v>43</v>
      </c>
      <c r="H81">
        <v>34594</v>
      </c>
      <c r="I81">
        <v>47882</v>
      </c>
      <c r="J81">
        <v>0</v>
      </c>
      <c r="K81">
        <v>13288</v>
      </c>
      <c r="L81" t="s">
        <v>44</v>
      </c>
      <c r="M81" t="s">
        <v>45</v>
      </c>
      <c r="N81">
        <v>34594</v>
      </c>
      <c r="O81">
        <v>47882</v>
      </c>
      <c r="P81">
        <v>0</v>
      </c>
      <c r="Q81">
        <v>13288</v>
      </c>
      <c r="R81">
        <v>645</v>
      </c>
      <c r="S81" t="s">
        <v>46</v>
      </c>
    </row>
    <row r="82" spans="1:19" hidden="1" x14ac:dyDescent="0.3">
      <c r="A82" t="s">
        <v>1</v>
      </c>
      <c r="B82" t="s">
        <v>4</v>
      </c>
      <c r="C82" t="s">
        <v>39</v>
      </c>
      <c r="D82">
        <v>3531</v>
      </c>
      <c r="E82" t="s">
        <v>184</v>
      </c>
      <c r="F82" t="s">
        <v>59</v>
      </c>
      <c r="G82" t="s">
        <v>43</v>
      </c>
      <c r="H82">
        <v>305629</v>
      </c>
      <c r="I82">
        <v>373110</v>
      </c>
      <c r="J82">
        <v>0</v>
      </c>
      <c r="K82">
        <v>67481</v>
      </c>
      <c r="L82" t="s">
        <v>44</v>
      </c>
      <c r="M82" t="s">
        <v>45</v>
      </c>
      <c r="N82">
        <v>305629</v>
      </c>
      <c r="O82">
        <v>373110</v>
      </c>
      <c r="P82">
        <v>0</v>
      </c>
      <c r="Q82">
        <v>67481</v>
      </c>
      <c r="R82">
        <v>250</v>
      </c>
      <c r="S82" t="s">
        <v>46</v>
      </c>
    </row>
    <row r="83" spans="1:19" hidden="1" x14ac:dyDescent="0.3">
      <c r="A83" t="s">
        <v>1</v>
      </c>
      <c r="B83" t="s">
        <v>4</v>
      </c>
      <c r="C83" t="s">
        <v>39</v>
      </c>
      <c r="D83">
        <v>3531</v>
      </c>
      <c r="E83" t="s">
        <v>184</v>
      </c>
      <c r="F83" t="s">
        <v>59</v>
      </c>
      <c r="G83" t="s">
        <v>43</v>
      </c>
      <c r="H83">
        <v>305629</v>
      </c>
      <c r="I83">
        <v>373110</v>
      </c>
      <c r="J83">
        <v>0</v>
      </c>
      <c r="K83">
        <v>67481</v>
      </c>
      <c r="L83" t="s">
        <v>44</v>
      </c>
      <c r="M83" t="s">
        <v>45</v>
      </c>
      <c r="N83">
        <v>305629</v>
      </c>
      <c r="O83">
        <v>373110</v>
      </c>
      <c r="P83">
        <v>0</v>
      </c>
      <c r="Q83">
        <v>67481</v>
      </c>
      <c r="R83">
        <v>650</v>
      </c>
      <c r="S83" t="s">
        <v>46</v>
      </c>
    </row>
    <row r="84" spans="1:19" hidden="1" x14ac:dyDescent="0.3">
      <c r="A84" t="s">
        <v>1</v>
      </c>
      <c r="B84" t="s">
        <v>4</v>
      </c>
      <c r="C84" t="s">
        <v>39</v>
      </c>
      <c r="D84">
        <v>3533</v>
      </c>
      <c r="E84" t="s">
        <v>185</v>
      </c>
      <c r="F84" t="s">
        <v>59</v>
      </c>
      <c r="G84" t="s">
        <v>43</v>
      </c>
      <c r="H84">
        <v>23461</v>
      </c>
      <c r="I84">
        <v>32317</v>
      </c>
      <c r="J84">
        <v>0</v>
      </c>
      <c r="K84">
        <v>8856</v>
      </c>
      <c r="L84" t="s">
        <v>44</v>
      </c>
      <c r="M84" t="s">
        <v>45</v>
      </c>
      <c r="N84">
        <v>23461</v>
      </c>
      <c r="O84">
        <v>32317</v>
      </c>
      <c r="P84">
        <v>0</v>
      </c>
      <c r="Q84">
        <v>8856</v>
      </c>
      <c r="R84">
        <v>650</v>
      </c>
      <c r="S84" t="s">
        <v>46</v>
      </c>
    </row>
    <row r="85" spans="1:19" hidden="1" x14ac:dyDescent="0.3">
      <c r="A85" t="s">
        <v>1</v>
      </c>
      <c r="B85" t="s">
        <v>4</v>
      </c>
      <c r="C85" t="s">
        <v>39</v>
      </c>
      <c r="D85">
        <v>3533</v>
      </c>
      <c r="E85" t="s">
        <v>185</v>
      </c>
      <c r="F85" t="s">
        <v>59</v>
      </c>
      <c r="G85" t="s">
        <v>43</v>
      </c>
      <c r="H85">
        <v>23461</v>
      </c>
      <c r="I85">
        <v>32317</v>
      </c>
      <c r="J85">
        <v>0</v>
      </c>
      <c r="K85">
        <v>8856</v>
      </c>
      <c r="L85" t="s">
        <v>44</v>
      </c>
      <c r="M85" t="s">
        <v>45</v>
      </c>
      <c r="N85">
        <v>23461</v>
      </c>
      <c r="O85">
        <v>32317</v>
      </c>
      <c r="P85">
        <v>0</v>
      </c>
      <c r="Q85">
        <v>8856</v>
      </c>
      <c r="R85">
        <v>250</v>
      </c>
      <c r="S85" t="s">
        <v>46</v>
      </c>
    </row>
    <row r="86" spans="1:19" hidden="1" x14ac:dyDescent="0.3">
      <c r="A86" t="s">
        <v>1</v>
      </c>
      <c r="B86" t="s">
        <v>4</v>
      </c>
      <c r="C86" t="s">
        <v>39</v>
      </c>
      <c r="D86">
        <v>35361</v>
      </c>
      <c r="E86" t="s">
        <v>186</v>
      </c>
      <c r="F86" t="s">
        <v>59</v>
      </c>
      <c r="G86" t="s">
        <v>43</v>
      </c>
      <c r="H86">
        <v>220</v>
      </c>
      <c r="I86">
        <v>220</v>
      </c>
      <c r="J86">
        <v>0</v>
      </c>
      <c r="K86">
        <v>0</v>
      </c>
      <c r="L86" t="s">
        <v>44</v>
      </c>
      <c r="M86" t="s">
        <v>45</v>
      </c>
      <c r="N86">
        <v>220</v>
      </c>
      <c r="O86">
        <v>220</v>
      </c>
      <c r="P86">
        <v>0</v>
      </c>
      <c r="Q86">
        <v>0</v>
      </c>
      <c r="R86">
        <v>250</v>
      </c>
      <c r="S86" t="s">
        <v>46</v>
      </c>
    </row>
    <row r="87" spans="1:19" hidden="1" x14ac:dyDescent="0.3">
      <c r="A87" t="s">
        <v>1</v>
      </c>
      <c r="B87" t="s">
        <v>4</v>
      </c>
      <c r="C87" t="s">
        <v>39</v>
      </c>
      <c r="D87">
        <v>35361</v>
      </c>
      <c r="E87" t="s">
        <v>186</v>
      </c>
      <c r="F87" t="s">
        <v>59</v>
      </c>
      <c r="G87" t="s">
        <v>43</v>
      </c>
      <c r="H87">
        <v>220</v>
      </c>
      <c r="I87">
        <v>220</v>
      </c>
      <c r="J87">
        <v>0</v>
      </c>
      <c r="K87">
        <v>0</v>
      </c>
      <c r="L87" t="s">
        <v>44</v>
      </c>
      <c r="M87" t="s">
        <v>45</v>
      </c>
      <c r="N87">
        <v>220</v>
      </c>
      <c r="O87">
        <v>220</v>
      </c>
      <c r="P87">
        <v>0</v>
      </c>
      <c r="Q87">
        <v>0</v>
      </c>
      <c r="R87">
        <v>650</v>
      </c>
      <c r="S87" t="s">
        <v>46</v>
      </c>
    </row>
    <row r="88" spans="1:19" hidden="1" x14ac:dyDescent="0.3">
      <c r="A88" t="s">
        <v>1</v>
      </c>
      <c r="B88" t="s">
        <v>4</v>
      </c>
      <c r="C88" t="s">
        <v>39</v>
      </c>
      <c r="D88">
        <v>35363</v>
      </c>
      <c r="E88" t="s">
        <v>187</v>
      </c>
      <c r="F88" t="s">
        <v>59</v>
      </c>
      <c r="G88" t="s">
        <v>43</v>
      </c>
      <c r="H88">
        <v>67369</v>
      </c>
      <c r="I88">
        <v>67369</v>
      </c>
      <c r="J88">
        <v>0</v>
      </c>
      <c r="K88">
        <v>0</v>
      </c>
      <c r="L88" t="s">
        <v>44</v>
      </c>
      <c r="M88" t="s">
        <v>45</v>
      </c>
      <c r="N88">
        <v>67369</v>
      </c>
      <c r="O88">
        <v>67369</v>
      </c>
      <c r="P88">
        <v>0</v>
      </c>
      <c r="Q88">
        <v>0</v>
      </c>
      <c r="R88">
        <v>250</v>
      </c>
      <c r="S88" t="s">
        <v>46</v>
      </c>
    </row>
    <row r="89" spans="1:19" hidden="1" x14ac:dyDescent="0.3">
      <c r="A89" t="s">
        <v>1</v>
      </c>
      <c r="B89" t="s">
        <v>4</v>
      </c>
      <c r="C89" t="s">
        <v>39</v>
      </c>
      <c r="D89">
        <v>35363</v>
      </c>
      <c r="E89" t="s">
        <v>187</v>
      </c>
      <c r="F89" t="s">
        <v>59</v>
      </c>
      <c r="G89" t="s">
        <v>43</v>
      </c>
      <c r="H89">
        <v>67369</v>
      </c>
      <c r="I89">
        <v>67369</v>
      </c>
      <c r="J89">
        <v>0</v>
      </c>
      <c r="K89">
        <v>0</v>
      </c>
      <c r="L89" t="s">
        <v>44</v>
      </c>
      <c r="M89" t="s">
        <v>45</v>
      </c>
      <c r="N89">
        <v>67369</v>
      </c>
      <c r="O89">
        <v>67369</v>
      </c>
      <c r="P89">
        <v>0</v>
      </c>
      <c r="Q89">
        <v>0</v>
      </c>
      <c r="R89">
        <v>650</v>
      </c>
      <c r="S89" t="s">
        <v>46</v>
      </c>
    </row>
    <row r="90" spans="1:19" hidden="1" x14ac:dyDescent="0.3">
      <c r="A90" t="s">
        <v>1</v>
      </c>
      <c r="B90" t="s">
        <v>4</v>
      </c>
      <c r="C90" t="s">
        <v>39</v>
      </c>
      <c r="D90" t="s">
        <v>188</v>
      </c>
      <c r="E90" t="s">
        <v>189</v>
      </c>
      <c r="F90" t="s">
        <v>59</v>
      </c>
      <c r="G90" t="s">
        <v>43</v>
      </c>
      <c r="H90">
        <v>7784</v>
      </c>
      <c r="I90">
        <v>10774</v>
      </c>
      <c r="J90">
        <v>0</v>
      </c>
      <c r="K90">
        <v>2990</v>
      </c>
      <c r="L90" t="s">
        <v>44</v>
      </c>
      <c r="M90" t="s">
        <v>45</v>
      </c>
      <c r="N90">
        <v>7784</v>
      </c>
      <c r="O90">
        <v>10774</v>
      </c>
      <c r="P90">
        <v>0</v>
      </c>
      <c r="Q90">
        <v>2990</v>
      </c>
      <c r="R90">
        <v>250</v>
      </c>
      <c r="S90" t="s">
        <v>46</v>
      </c>
    </row>
    <row r="91" spans="1:19" hidden="1" x14ac:dyDescent="0.3">
      <c r="A91" t="s">
        <v>1</v>
      </c>
      <c r="B91" t="s">
        <v>4</v>
      </c>
      <c r="C91" t="s">
        <v>39</v>
      </c>
      <c r="D91" t="s">
        <v>188</v>
      </c>
      <c r="E91" t="s">
        <v>189</v>
      </c>
      <c r="F91" t="s">
        <v>59</v>
      </c>
      <c r="G91" t="s">
        <v>43</v>
      </c>
      <c r="H91">
        <v>7784</v>
      </c>
      <c r="I91">
        <v>10774</v>
      </c>
      <c r="J91">
        <v>0</v>
      </c>
      <c r="K91">
        <v>2990</v>
      </c>
      <c r="L91" t="s">
        <v>44</v>
      </c>
      <c r="M91" t="s">
        <v>45</v>
      </c>
      <c r="N91">
        <v>7784</v>
      </c>
      <c r="O91">
        <v>10774</v>
      </c>
      <c r="P91">
        <v>0</v>
      </c>
      <c r="Q91">
        <v>2990</v>
      </c>
      <c r="R91">
        <v>650</v>
      </c>
      <c r="S91" t="s">
        <v>46</v>
      </c>
    </row>
    <row r="92" spans="1:19" hidden="1" x14ac:dyDescent="0.3">
      <c r="A92" t="s">
        <v>1</v>
      </c>
      <c r="B92" t="s">
        <v>4</v>
      </c>
      <c r="C92" t="s">
        <v>39</v>
      </c>
      <c r="D92">
        <v>35392</v>
      </c>
      <c r="E92" t="s">
        <v>190</v>
      </c>
      <c r="F92" t="s">
        <v>59</v>
      </c>
      <c r="G92" t="s">
        <v>43</v>
      </c>
      <c r="H92">
        <v>163</v>
      </c>
      <c r="I92">
        <v>0</v>
      </c>
      <c r="J92">
        <v>163</v>
      </c>
      <c r="K92">
        <v>0</v>
      </c>
      <c r="L92" t="s">
        <v>44</v>
      </c>
      <c r="M92" t="s">
        <v>45</v>
      </c>
      <c r="N92">
        <v>163</v>
      </c>
      <c r="O92">
        <v>0</v>
      </c>
      <c r="P92">
        <v>163</v>
      </c>
      <c r="Q92">
        <v>0</v>
      </c>
      <c r="R92">
        <v>250</v>
      </c>
      <c r="S92" t="s">
        <v>46</v>
      </c>
    </row>
    <row r="93" spans="1:19" hidden="1" x14ac:dyDescent="0.3">
      <c r="A93" t="s">
        <v>1</v>
      </c>
      <c r="B93" t="s">
        <v>4</v>
      </c>
      <c r="C93" t="s">
        <v>39</v>
      </c>
      <c r="D93">
        <v>35392</v>
      </c>
      <c r="E93" t="s">
        <v>190</v>
      </c>
      <c r="F93" t="s">
        <v>59</v>
      </c>
      <c r="G93" t="s">
        <v>43</v>
      </c>
      <c r="H93">
        <v>163</v>
      </c>
      <c r="I93">
        <v>0</v>
      </c>
      <c r="J93">
        <v>163</v>
      </c>
      <c r="K93">
        <v>0</v>
      </c>
      <c r="L93" t="s">
        <v>44</v>
      </c>
      <c r="M93" t="s">
        <v>45</v>
      </c>
      <c r="N93">
        <v>163</v>
      </c>
      <c r="O93">
        <v>0</v>
      </c>
      <c r="P93">
        <v>163</v>
      </c>
      <c r="Q93">
        <v>0</v>
      </c>
      <c r="R93">
        <v>650</v>
      </c>
      <c r="S93" t="s">
        <v>46</v>
      </c>
    </row>
    <row r="94" spans="1:19" hidden="1" x14ac:dyDescent="0.3">
      <c r="A94" t="s">
        <v>1</v>
      </c>
      <c r="B94" t="s">
        <v>4</v>
      </c>
      <c r="C94" t="s">
        <v>39</v>
      </c>
      <c r="D94">
        <v>35521</v>
      </c>
      <c r="E94" t="s">
        <v>191</v>
      </c>
      <c r="F94" t="s">
        <v>59</v>
      </c>
      <c r="G94" t="s">
        <v>43</v>
      </c>
      <c r="H94">
        <v>180</v>
      </c>
      <c r="I94">
        <v>180</v>
      </c>
      <c r="J94">
        <v>0</v>
      </c>
      <c r="K94">
        <v>0</v>
      </c>
      <c r="L94" t="s">
        <v>44</v>
      </c>
      <c r="M94" t="s">
        <v>45</v>
      </c>
      <c r="N94">
        <v>180</v>
      </c>
      <c r="O94">
        <v>180</v>
      </c>
      <c r="P94">
        <v>0</v>
      </c>
      <c r="Q94">
        <v>0</v>
      </c>
    </row>
    <row r="95" spans="1:19" hidden="1" x14ac:dyDescent="0.3">
      <c r="A95" t="s">
        <v>1</v>
      </c>
      <c r="B95" t="s">
        <v>4</v>
      </c>
      <c r="C95" t="s">
        <v>39</v>
      </c>
      <c r="D95">
        <v>35561</v>
      </c>
      <c r="E95" t="s">
        <v>192</v>
      </c>
      <c r="F95" t="s">
        <v>59</v>
      </c>
      <c r="G95" t="s">
        <v>43</v>
      </c>
      <c r="H95">
        <v>37044</v>
      </c>
      <c r="I95">
        <v>18984</v>
      </c>
      <c r="J95">
        <v>18060</v>
      </c>
      <c r="K95">
        <v>0</v>
      </c>
      <c r="L95" t="s">
        <v>44</v>
      </c>
      <c r="M95" t="s">
        <v>45</v>
      </c>
      <c r="N95">
        <v>37044</v>
      </c>
      <c r="O95">
        <v>18984</v>
      </c>
      <c r="P95">
        <v>18060</v>
      </c>
      <c r="Q95">
        <v>0</v>
      </c>
      <c r="R95">
        <v>255</v>
      </c>
      <c r="S95" t="s">
        <v>46</v>
      </c>
    </row>
    <row r="96" spans="1:19" hidden="1" x14ac:dyDescent="0.3">
      <c r="A96" t="s">
        <v>1</v>
      </c>
      <c r="B96" t="s">
        <v>4</v>
      </c>
      <c r="C96" t="s">
        <v>39</v>
      </c>
      <c r="D96">
        <v>35567</v>
      </c>
      <c r="E96" t="s">
        <v>193</v>
      </c>
      <c r="F96" t="s">
        <v>59</v>
      </c>
      <c r="G96" t="s">
        <v>43</v>
      </c>
      <c r="H96">
        <v>197474</v>
      </c>
      <c r="I96">
        <v>15000</v>
      </c>
      <c r="J96">
        <v>182474</v>
      </c>
      <c r="K96">
        <v>0</v>
      </c>
      <c r="L96" t="s">
        <v>44</v>
      </c>
      <c r="M96" t="s">
        <v>45</v>
      </c>
      <c r="N96">
        <v>197474</v>
      </c>
      <c r="O96">
        <v>15000</v>
      </c>
      <c r="P96">
        <v>182474</v>
      </c>
      <c r="Q96">
        <v>0</v>
      </c>
      <c r="R96">
        <v>255</v>
      </c>
      <c r="S96" t="s">
        <v>46</v>
      </c>
    </row>
    <row r="97" spans="1:19" hidden="1" x14ac:dyDescent="0.3">
      <c r="A97" t="s">
        <v>1</v>
      </c>
      <c r="B97" t="s">
        <v>4</v>
      </c>
      <c r="C97" t="s">
        <v>39</v>
      </c>
      <c r="D97">
        <v>35567.199999999997</v>
      </c>
      <c r="E97" t="s">
        <v>194</v>
      </c>
      <c r="F97" t="s">
        <v>42</v>
      </c>
      <c r="G97" t="s">
        <v>43</v>
      </c>
      <c r="H97">
        <v>0</v>
      </c>
      <c r="I97">
        <v>0</v>
      </c>
      <c r="J97">
        <v>0</v>
      </c>
      <c r="K97">
        <v>0</v>
      </c>
      <c r="L97" t="s">
        <v>44</v>
      </c>
      <c r="M97" t="s">
        <v>45</v>
      </c>
      <c r="N97">
        <v>0</v>
      </c>
      <c r="O97">
        <v>0</v>
      </c>
      <c r="P97">
        <v>0</v>
      </c>
      <c r="Q97">
        <v>0</v>
      </c>
      <c r="R97">
        <v>255</v>
      </c>
      <c r="S97" t="s">
        <v>46</v>
      </c>
    </row>
    <row r="98" spans="1:19" hidden="1" x14ac:dyDescent="0.3">
      <c r="A98" t="s">
        <v>1</v>
      </c>
      <c r="B98" t="s">
        <v>4</v>
      </c>
      <c r="C98" t="s">
        <v>39</v>
      </c>
      <c r="D98" t="s">
        <v>195</v>
      </c>
      <c r="E98" t="s">
        <v>194</v>
      </c>
      <c r="F98" t="s">
        <v>42</v>
      </c>
      <c r="G98" t="s">
        <v>96</v>
      </c>
      <c r="H98">
        <v>9864000</v>
      </c>
      <c r="I98">
        <v>10600</v>
      </c>
      <c r="J98">
        <v>9853400</v>
      </c>
      <c r="K98">
        <v>0</v>
      </c>
      <c r="L98" t="s">
        <v>44</v>
      </c>
      <c r="M98" t="s">
        <v>45</v>
      </c>
      <c r="N98">
        <v>2002436</v>
      </c>
      <c r="O98">
        <v>2152</v>
      </c>
      <c r="P98">
        <v>2000284</v>
      </c>
      <c r="Q98">
        <v>0</v>
      </c>
      <c r="R98">
        <v>255</v>
      </c>
      <c r="S98" t="s">
        <v>46</v>
      </c>
    </row>
    <row r="99" spans="1:19" hidden="1" x14ac:dyDescent="0.3">
      <c r="A99" t="s">
        <v>1</v>
      </c>
      <c r="B99" t="s">
        <v>4</v>
      </c>
      <c r="C99" t="s">
        <v>39</v>
      </c>
      <c r="D99">
        <v>35567.300000000003</v>
      </c>
      <c r="E99" t="s">
        <v>196</v>
      </c>
      <c r="F99" t="s">
        <v>42</v>
      </c>
      <c r="G99" t="s">
        <v>43</v>
      </c>
      <c r="H99">
        <v>0</v>
      </c>
      <c r="I99">
        <v>0</v>
      </c>
      <c r="J99">
        <v>0</v>
      </c>
      <c r="K99">
        <v>0</v>
      </c>
      <c r="L99" t="s">
        <v>44</v>
      </c>
      <c r="M99" t="s">
        <v>45</v>
      </c>
      <c r="N99">
        <v>0</v>
      </c>
      <c r="O99">
        <v>0</v>
      </c>
      <c r="P99">
        <v>0</v>
      </c>
      <c r="Q99">
        <v>0</v>
      </c>
      <c r="R99">
        <v>255</v>
      </c>
      <c r="S99" t="s">
        <v>46</v>
      </c>
    </row>
    <row r="100" spans="1:19" hidden="1" x14ac:dyDescent="0.3">
      <c r="A100" t="s">
        <v>1</v>
      </c>
      <c r="B100" t="s">
        <v>4</v>
      </c>
      <c r="C100" t="s">
        <v>39</v>
      </c>
      <c r="D100" t="s">
        <v>197</v>
      </c>
      <c r="E100" t="s">
        <v>198</v>
      </c>
      <c r="F100" t="s">
        <v>42</v>
      </c>
      <c r="G100" t="s">
        <v>96</v>
      </c>
      <c r="H100">
        <v>1892866</v>
      </c>
      <c r="I100">
        <v>71161</v>
      </c>
      <c r="J100">
        <v>1821704</v>
      </c>
      <c r="K100">
        <v>0</v>
      </c>
      <c r="L100" t="s">
        <v>44</v>
      </c>
      <c r="M100" t="s">
        <v>45</v>
      </c>
      <c r="N100">
        <v>384260</v>
      </c>
      <c r="O100">
        <v>14446</v>
      </c>
      <c r="P100">
        <v>369814</v>
      </c>
      <c r="Q100">
        <v>0</v>
      </c>
      <c r="R100">
        <v>255</v>
      </c>
      <c r="S100" t="s">
        <v>46</v>
      </c>
    </row>
    <row r="101" spans="1:19" hidden="1" x14ac:dyDescent="0.3">
      <c r="A101" t="s">
        <v>1</v>
      </c>
      <c r="B101" t="s">
        <v>4</v>
      </c>
      <c r="C101" t="s">
        <v>39</v>
      </c>
      <c r="D101">
        <v>35567.4</v>
      </c>
      <c r="E101" t="s">
        <v>199</v>
      </c>
      <c r="F101" t="s">
        <v>42</v>
      </c>
      <c r="G101" t="s">
        <v>43</v>
      </c>
      <c r="H101">
        <v>0</v>
      </c>
      <c r="I101">
        <v>0</v>
      </c>
      <c r="J101">
        <v>0</v>
      </c>
      <c r="K101">
        <v>0</v>
      </c>
      <c r="L101" t="s">
        <v>44</v>
      </c>
      <c r="M101" t="s">
        <v>45</v>
      </c>
      <c r="N101">
        <v>0</v>
      </c>
      <c r="O101">
        <v>0</v>
      </c>
      <c r="P101">
        <v>0</v>
      </c>
      <c r="Q101">
        <v>0</v>
      </c>
      <c r="R101">
        <v>255</v>
      </c>
      <c r="S101" t="s">
        <v>46</v>
      </c>
    </row>
    <row r="102" spans="1:19" hidden="1" x14ac:dyDescent="0.3">
      <c r="A102" t="s">
        <v>1</v>
      </c>
      <c r="B102" t="s">
        <v>4</v>
      </c>
      <c r="C102" t="s">
        <v>39</v>
      </c>
      <c r="D102" t="s">
        <v>200</v>
      </c>
      <c r="E102" t="s">
        <v>201</v>
      </c>
      <c r="F102" t="s">
        <v>42</v>
      </c>
      <c r="G102" t="s">
        <v>202</v>
      </c>
      <c r="H102">
        <v>6885280</v>
      </c>
      <c r="I102">
        <v>257280</v>
      </c>
      <c r="J102">
        <v>6628000</v>
      </c>
      <c r="K102">
        <v>0</v>
      </c>
      <c r="L102" t="s">
        <v>44</v>
      </c>
      <c r="M102" t="s">
        <v>45</v>
      </c>
      <c r="N102">
        <v>1668916</v>
      </c>
      <c r="O102">
        <v>62362</v>
      </c>
      <c r="P102">
        <v>1606554</v>
      </c>
      <c r="Q102">
        <v>0</v>
      </c>
      <c r="R102">
        <v>255</v>
      </c>
      <c r="S102" t="s">
        <v>46</v>
      </c>
    </row>
    <row r="103" spans="1:19" hidden="1" x14ac:dyDescent="0.3">
      <c r="A103" t="s">
        <v>1</v>
      </c>
      <c r="B103" t="s">
        <v>4</v>
      </c>
      <c r="C103" t="s">
        <v>39</v>
      </c>
      <c r="D103" t="s">
        <v>203</v>
      </c>
      <c r="E103" t="s">
        <v>204</v>
      </c>
      <c r="F103" t="s">
        <v>59</v>
      </c>
      <c r="G103" t="s">
        <v>43</v>
      </c>
      <c r="H103">
        <v>11151938</v>
      </c>
      <c r="I103">
        <v>0</v>
      </c>
      <c r="J103">
        <v>11151938</v>
      </c>
      <c r="K103">
        <v>0</v>
      </c>
      <c r="L103" t="s">
        <v>44</v>
      </c>
      <c r="M103" t="s">
        <v>45</v>
      </c>
      <c r="N103">
        <v>11151938</v>
      </c>
      <c r="O103">
        <v>0</v>
      </c>
      <c r="P103">
        <v>11151938</v>
      </c>
      <c r="Q103">
        <v>0</v>
      </c>
      <c r="R103">
        <v>255</v>
      </c>
      <c r="S103" t="s">
        <v>46</v>
      </c>
    </row>
    <row r="104" spans="1:19" hidden="1" x14ac:dyDescent="0.3">
      <c r="A104" t="s">
        <v>1</v>
      </c>
      <c r="B104" t="s">
        <v>4</v>
      </c>
      <c r="C104" t="s">
        <v>39</v>
      </c>
      <c r="D104">
        <v>35568</v>
      </c>
      <c r="E104" t="s">
        <v>205</v>
      </c>
      <c r="F104" t="s">
        <v>59</v>
      </c>
      <c r="G104" t="s">
        <v>43</v>
      </c>
      <c r="H104">
        <v>472340</v>
      </c>
      <c r="I104">
        <v>493725</v>
      </c>
      <c r="J104">
        <v>0</v>
      </c>
      <c r="K104">
        <v>21386</v>
      </c>
      <c r="L104" t="s">
        <v>44</v>
      </c>
      <c r="M104" t="s">
        <v>45</v>
      </c>
      <c r="N104">
        <v>472340</v>
      </c>
      <c r="O104">
        <v>493725</v>
      </c>
      <c r="P104">
        <v>0</v>
      </c>
      <c r="Q104">
        <v>21386</v>
      </c>
      <c r="R104">
        <v>255</v>
      </c>
      <c r="S104" t="s">
        <v>158</v>
      </c>
    </row>
    <row r="105" spans="1:19" hidden="1" x14ac:dyDescent="0.3">
      <c r="A105" t="s">
        <v>1</v>
      </c>
      <c r="B105" t="s">
        <v>4</v>
      </c>
      <c r="C105" t="s">
        <v>39</v>
      </c>
      <c r="D105">
        <v>35568</v>
      </c>
      <c r="E105" t="s">
        <v>205</v>
      </c>
      <c r="F105" t="s">
        <v>42</v>
      </c>
      <c r="G105" t="s">
        <v>43</v>
      </c>
      <c r="H105">
        <v>116434</v>
      </c>
      <c r="I105">
        <v>141650</v>
      </c>
      <c r="J105">
        <v>0</v>
      </c>
      <c r="K105">
        <v>25215</v>
      </c>
      <c r="L105" t="s">
        <v>44</v>
      </c>
      <c r="M105" t="s">
        <v>45</v>
      </c>
      <c r="N105">
        <v>116434</v>
      </c>
      <c r="O105">
        <v>141650</v>
      </c>
      <c r="P105">
        <v>0</v>
      </c>
      <c r="Q105">
        <v>25215</v>
      </c>
      <c r="R105">
        <v>255</v>
      </c>
      <c r="S105" t="s">
        <v>158</v>
      </c>
    </row>
    <row r="106" spans="1:19" hidden="1" x14ac:dyDescent="0.3">
      <c r="A106" t="s">
        <v>1</v>
      </c>
      <c r="B106" t="s">
        <v>4</v>
      </c>
      <c r="C106" t="s">
        <v>39</v>
      </c>
      <c r="D106">
        <v>3557</v>
      </c>
      <c r="E106" t="s">
        <v>206</v>
      </c>
      <c r="F106" t="s">
        <v>59</v>
      </c>
      <c r="G106" t="s">
        <v>43</v>
      </c>
      <c r="H106">
        <v>0</v>
      </c>
      <c r="I106">
        <v>0</v>
      </c>
      <c r="J106">
        <v>0</v>
      </c>
      <c r="K106">
        <v>0</v>
      </c>
      <c r="L106" t="s">
        <v>44</v>
      </c>
      <c r="M106" t="s">
        <v>45</v>
      </c>
      <c r="N106">
        <v>0</v>
      </c>
      <c r="O106">
        <v>0</v>
      </c>
      <c r="P106">
        <v>0</v>
      </c>
      <c r="Q106">
        <v>0</v>
      </c>
      <c r="R106">
        <v>285</v>
      </c>
      <c r="S106" t="s">
        <v>46</v>
      </c>
    </row>
    <row r="107" spans="1:19" hidden="1" x14ac:dyDescent="0.3">
      <c r="A107" t="s">
        <v>1</v>
      </c>
      <c r="B107" t="s">
        <v>4</v>
      </c>
      <c r="C107" t="s">
        <v>39</v>
      </c>
      <c r="D107">
        <v>3557</v>
      </c>
      <c r="E107" t="s">
        <v>206</v>
      </c>
      <c r="F107" t="s">
        <v>42</v>
      </c>
      <c r="G107" t="s">
        <v>43</v>
      </c>
      <c r="H107">
        <v>0</v>
      </c>
      <c r="I107">
        <v>0</v>
      </c>
      <c r="J107">
        <v>0</v>
      </c>
      <c r="K107">
        <v>0</v>
      </c>
      <c r="L107" t="s">
        <v>44</v>
      </c>
      <c r="M107" t="s">
        <v>45</v>
      </c>
      <c r="N107">
        <v>0</v>
      </c>
      <c r="O107">
        <v>0</v>
      </c>
      <c r="P107">
        <v>0</v>
      </c>
      <c r="Q107">
        <v>0</v>
      </c>
      <c r="R107">
        <v>285</v>
      </c>
      <c r="S107" t="s">
        <v>46</v>
      </c>
    </row>
    <row r="108" spans="1:19" hidden="1" x14ac:dyDescent="0.3">
      <c r="A108" t="s">
        <v>1</v>
      </c>
      <c r="B108" t="s">
        <v>4</v>
      </c>
      <c r="C108" t="s">
        <v>39</v>
      </c>
      <c r="D108" t="s">
        <v>207</v>
      </c>
      <c r="E108" t="s">
        <v>208</v>
      </c>
      <c r="F108" t="s">
        <v>42</v>
      </c>
      <c r="G108" t="s">
        <v>96</v>
      </c>
      <c r="H108">
        <v>619623</v>
      </c>
      <c r="I108">
        <v>426760</v>
      </c>
      <c r="J108">
        <v>192863</v>
      </c>
      <c r="K108">
        <v>0</v>
      </c>
      <c r="L108" t="s">
        <v>44</v>
      </c>
      <c r="M108" t="s">
        <v>62</v>
      </c>
      <c r="N108">
        <v>125786</v>
      </c>
      <c r="O108">
        <v>86634</v>
      </c>
      <c r="P108">
        <v>39152</v>
      </c>
      <c r="Q108">
        <v>0</v>
      </c>
      <c r="R108">
        <v>285</v>
      </c>
      <c r="S108" t="s">
        <v>46</v>
      </c>
    </row>
    <row r="109" spans="1:19" hidden="1" x14ac:dyDescent="0.3">
      <c r="A109" t="s">
        <v>1</v>
      </c>
      <c r="B109" t="s">
        <v>4</v>
      </c>
      <c r="C109" t="s">
        <v>39</v>
      </c>
      <c r="D109" t="s">
        <v>209</v>
      </c>
      <c r="E109" t="s">
        <v>210</v>
      </c>
      <c r="F109" t="s">
        <v>42</v>
      </c>
      <c r="G109" t="s">
        <v>96</v>
      </c>
      <c r="H109">
        <v>5313</v>
      </c>
      <c r="I109">
        <v>5313</v>
      </c>
      <c r="J109">
        <v>0</v>
      </c>
      <c r="K109">
        <v>0</v>
      </c>
      <c r="L109" t="s">
        <v>44</v>
      </c>
      <c r="M109" t="s">
        <v>45</v>
      </c>
      <c r="N109">
        <v>1079</v>
      </c>
      <c r="O109">
        <v>1079</v>
      </c>
      <c r="P109">
        <v>0</v>
      </c>
      <c r="Q109">
        <v>0</v>
      </c>
      <c r="R109">
        <v>285</v>
      </c>
      <c r="S109" t="s">
        <v>46</v>
      </c>
    </row>
    <row r="110" spans="1:19" hidden="1" x14ac:dyDescent="0.3">
      <c r="A110" t="s">
        <v>1</v>
      </c>
      <c r="B110" t="s">
        <v>4</v>
      </c>
      <c r="C110" t="s">
        <v>39</v>
      </c>
      <c r="D110" t="s">
        <v>211</v>
      </c>
      <c r="E110" t="s">
        <v>212</v>
      </c>
      <c r="F110" t="s">
        <v>59</v>
      </c>
      <c r="G110" t="s">
        <v>43</v>
      </c>
      <c r="H110">
        <v>987297</v>
      </c>
      <c r="I110">
        <v>0</v>
      </c>
      <c r="J110">
        <v>987297</v>
      </c>
      <c r="K110">
        <v>0</v>
      </c>
      <c r="L110" t="s">
        <v>44</v>
      </c>
      <c r="M110" t="s">
        <v>45</v>
      </c>
      <c r="N110">
        <v>987297</v>
      </c>
      <c r="O110">
        <v>0</v>
      </c>
      <c r="P110">
        <v>987297</v>
      </c>
      <c r="Q110">
        <v>0</v>
      </c>
      <c r="R110">
        <v>285</v>
      </c>
      <c r="S110" t="s">
        <v>46</v>
      </c>
    </row>
    <row r="111" spans="1:19" hidden="1" x14ac:dyDescent="0.3">
      <c r="A111" t="s">
        <v>1</v>
      </c>
      <c r="B111" t="s">
        <v>4</v>
      </c>
      <c r="C111" t="s">
        <v>39</v>
      </c>
      <c r="D111" t="s">
        <v>213</v>
      </c>
      <c r="E111" t="s">
        <v>214</v>
      </c>
      <c r="F111" t="s">
        <v>42</v>
      </c>
      <c r="G111" t="s">
        <v>202</v>
      </c>
      <c r="H111">
        <v>234251</v>
      </c>
      <c r="I111">
        <v>100738</v>
      </c>
      <c r="J111">
        <v>133513</v>
      </c>
      <c r="K111">
        <v>0</v>
      </c>
      <c r="L111" t="s">
        <v>44</v>
      </c>
      <c r="M111" t="s">
        <v>45</v>
      </c>
      <c r="N111">
        <v>56780</v>
      </c>
      <c r="O111">
        <v>24418</v>
      </c>
      <c r="P111">
        <v>32362</v>
      </c>
      <c r="Q111">
        <v>0</v>
      </c>
      <c r="R111">
        <v>285</v>
      </c>
      <c r="S111" t="s">
        <v>46</v>
      </c>
    </row>
    <row r="112" spans="1:19" hidden="1" x14ac:dyDescent="0.3">
      <c r="A112" t="s">
        <v>1</v>
      </c>
      <c r="B112" t="s">
        <v>4</v>
      </c>
      <c r="C112" t="s">
        <v>39</v>
      </c>
      <c r="D112">
        <v>3566</v>
      </c>
      <c r="E112" t="s">
        <v>215</v>
      </c>
      <c r="F112" t="s">
        <v>59</v>
      </c>
      <c r="G112" t="s">
        <v>43</v>
      </c>
      <c r="H112">
        <v>8802</v>
      </c>
      <c r="I112">
        <v>8802</v>
      </c>
      <c r="J112">
        <v>0</v>
      </c>
      <c r="K112">
        <v>0</v>
      </c>
      <c r="L112" t="s">
        <v>44</v>
      </c>
      <c r="M112" t="s">
        <v>45</v>
      </c>
      <c r="N112">
        <v>8802</v>
      </c>
      <c r="O112">
        <v>8802</v>
      </c>
      <c r="P112">
        <v>0</v>
      </c>
      <c r="Q112">
        <v>0</v>
      </c>
    </row>
    <row r="113" spans="1:19" hidden="1" x14ac:dyDescent="0.3">
      <c r="A113" t="s">
        <v>1</v>
      </c>
      <c r="B113" t="s">
        <v>4</v>
      </c>
      <c r="C113" t="s">
        <v>39</v>
      </c>
      <c r="D113">
        <v>35661</v>
      </c>
      <c r="E113" t="s">
        <v>216</v>
      </c>
      <c r="F113" t="s">
        <v>59</v>
      </c>
      <c r="G113" t="s">
        <v>43</v>
      </c>
      <c r="H113">
        <v>243940</v>
      </c>
      <c r="I113">
        <v>261112</v>
      </c>
      <c r="J113">
        <v>0</v>
      </c>
      <c r="K113">
        <v>17172</v>
      </c>
      <c r="L113" t="s">
        <v>44</v>
      </c>
      <c r="M113" t="s">
        <v>45</v>
      </c>
      <c r="N113">
        <v>243940</v>
      </c>
      <c r="O113">
        <v>261112</v>
      </c>
      <c r="P113">
        <v>0</v>
      </c>
      <c r="Q113">
        <v>17172</v>
      </c>
      <c r="R113">
        <v>660</v>
      </c>
      <c r="S113" t="s">
        <v>46</v>
      </c>
    </row>
    <row r="114" spans="1:19" hidden="1" x14ac:dyDescent="0.3">
      <c r="A114" t="s">
        <v>1</v>
      </c>
      <c r="B114" t="s">
        <v>4</v>
      </c>
      <c r="C114" t="s">
        <v>39</v>
      </c>
      <c r="D114">
        <v>35811</v>
      </c>
      <c r="E114" t="s">
        <v>217</v>
      </c>
      <c r="F114" t="s">
        <v>59</v>
      </c>
      <c r="G114" t="s">
        <v>43</v>
      </c>
      <c r="H114">
        <v>0</v>
      </c>
      <c r="I114">
        <v>0</v>
      </c>
      <c r="J114">
        <v>0</v>
      </c>
      <c r="K114">
        <v>0</v>
      </c>
      <c r="L114" t="s">
        <v>44</v>
      </c>
      <c r="M114" t="s">
        <v>45</v>
      </c>
      <c r="N114">
        <v>0</v>
      </c>
      <c r="O114">
        <v>0</v>
      </c>
      <c r="P114">
        <v>0</v>
      </c>
      <c r="Q114">
        <v>0</v>
      </c>
      <c r="R114">
        <v>672</v>
      </c>
      <c r="S114" t="s">
        <v>46</v>
      </c>
    </row>
    <row r="115" spans="1:19" hidden="1" x14ac:dyDescent="0.3">
      <c r="A115" t="s">
        <v>1</v>
      </c>
      <c r="B115" t="s">
        <v>4</v>
      </c>
      <c r="C115" t="s">
        <v>39</v>
      </c>
      <c r="D115">
        <v>35811</v>
      </c>
      <c r="E115" t="s">
        <v>217</v>
      </c>
      <c r="F115" t="s">
        <v>42</v>
      </c>
      <c r="G115" t="s">
        <v>43</v>
      </c>
      <c r="H115">
        <v>0</v>
      </c>
      <c r="I115">
        <v>0</v>
      </c>
      <c r="J115">
        <v>0</v>
      </c>
      <c r="K115">
        <v>0</v>
      </c>
      <c r="L115" t="s">
        <v>44</v>
      </c>
      <c r="M115" t="s">
        <v>45</v>
      </c>
      <c r="N115">
        <v>0</v>
      </c>
      <c r="O115">
        <v>0</v>
      </c>
      <c r="P115">
        <v>0</v>
      </c>
      <c r="Q115">
        <v>0</v>
      </c>
      <c r="R115">
        <v>672</v>
      </c>
      <c r="S115" t="s">
        <v>46</v>
      </c>
    </row>
    <row r="116" spans="1:19" hidden="1" x14ac:dyDescent="0.3">
      <c r="A116" t="s">
        <v>1</v>
      </c>
      <c r="B116" t="s">
        <v>4</v>
      </c>
      <c r="C116" t="s">
        <v>39</v>
      </c>
      <c r="D116" t="s">
        <v>218</v>
      </c>
      <c r="E116" t="s">
        <v>219</v>
      </c>
      <c r="F116" t="s">
        <v>42</v>
      </c>
      <c r="G116" t="s">
        <v>96</v>
      </c>
      <c r="H116">
        <v>25827</v>
      </c>
      <c r="I116">
        <v>24033636</v>
      </c>
      <c r="J116">
        <v>0</v>
      </c>
      <c r="K116">
        <v>24007809</v>
      </c>
      <c r="L116" t="s">
        <v>44</v>
      </c>
      <c r="M116" t="s">
        <v>220</v>
      </c>
      <c r="N116">
        <v>5243</v>
      </c>
      <c r="O116">
        <v>4878935</v>
      </c>
      <c r="P116">
        <v>0</v>
      </c>
      <c r="Q116">
        <v>4873692</v>
      </c>
      <c r="R116">
        <v>672</v>
      </c>
      <c r="S116" t="s">
        <v>46</v>
      </c>
    </row>
    <row r="117" spans="1:19" hidden="1" x14ac:dyDescent="0.3">
      <c r="A117" t="s">
        <v>1</v>
      </c>
      <c r="B117" t="s">
        <v>4</v>
      </c>
      <c r="C117" t="s">
        <v>39</v>
      </c>
      <c r="D117" t="s">
        <v>221</v>
      </c>
      <c r="E117" t="s">
        <v>222</v>
      </c>
      <c r="F117" t="s">
        <v>42</v>
      </c>
      <c r="G117" t="s">
        <v>202</v>
      </c>
      <c r="H117">
        <v>257280</v>
      </c>
      <c r="I117">
        <v>6885280</v>
      </c>
      <c r="J117">
        <v>0</v>
      </c>
      <c r="K117">
        <v>6628000</v>
      </c>
      <c r="L117" t="s">
        <v>44</v>
      </c>
      <c r="M117" t="s">
        <v>220</v>
      </c>
      <c r="N117">
        <v>62362</v>
      </c>
      <c r="O117">
        <v>1668916</v>
      </c>
      <c r="P117">
        <v>0</v>
      </c>
      <c r="Q117">
        <v>1606554</v>
      </c>
      <c r="R117">
        <v>672</v>
      </c>
      <c r="S117" t="s">
        <v>46</v>
      </c>
    </row>
    <row r="118" spans="1:19" hidden="1" x14ac:dyDescent="0.3">
      <c r="A118" t="s">
        <v>1</v>
      </c>
      <c r="B118" t="s">
        <v>4</v>
      </c>
      <c r="C118" t="s">
        <v>39</v>
      </c>
      <c r="D118">
        <v>3587.1</v>
      </c>
      <c r="E118" t="s">
        <v>223</v>
      </c>
      <c r="F118" t="s">
        <v>42</v>
      </c>
      <c r="G118" t="s">
        <v>43</v>
      </c>
      <c r="H118">
        <v>0</v>
      </c>
      <c r="I118">
        <v>0</v>
      </c>
      <c r="J118">
        <v>0</v>
      </c>
      <c r="K118">
        <v>0</v>
      </c>
      <c r="L118" t="s">
        <v>44</v>
      </c>
      <c r="M118" t="s">
        <v>45</v>
      </c>
      <c r="N118">
        <v>0</v>
      </c>
      <c r="O118">
        <v>0</v>
      </c>
      <c r="P118">
        <v>0</v>
      </c>
      <c r="Q118">
        <v>0</v>
      </c>
      <c r="R118">
        <v>680</v>
      </c>
      <c r="S118" t="s">
        <v>46</v>
      </c>
    </row>
    <row r="119" spans="1:19" hidden="1" x14ac:dyDescent="0.3">
      <c r="A119" t="s">
        <v>1</v>
      </c>
      <c r="B119" t="s">
        <v>4</v>
      </c>
      <c r="C119" t="s">
        <v>39</v>
      </c>
      <c r="D119" t="s">
        <v>224</v>
      </c>
      <c r="E119" t="s">
        <v>225</v>
      </c>
      <c r="F119" t="s">
        <v>42</v>
      </c>
      <c r="G119" t="s">
        <v>96</v>
      </c>
      <c r="H119">
        <v>513035</v>
      </c>
      <c r="I119">
        <v>678488</v>
      </c>
      <c r="J119">
        <v>0</v>
      </c>
      <c r="K119">
        <v>165453</v>
      </c>
      <c r="L119" t="s">
        <v>44</v>
      </c>
      <c r="M119" t="s">
        <v>220</v>
      </c>
      <c r="N119">
        <v>104148</v>
      </c>
      <c r="O119">
        <v>137736</v>
      </c>
      <c r="P119">
        <v>0</v>
      </c>
      <c r="Q119">
        <v>33588</v>
      </c>
      <c r="R119">
        <v>680</v>
      </c>
      <c r="S119" t="s">
        <v>46</v>
      </c>
    </row>
    <row r="120" spans="1:19" hidden="1" x14ac:dyDescent="0.3">
      <c r="A120" t="s">
        <v>1</v>
      </c>
      <c r="B120" t="s">
        <v>4</v>
      </c>
      <c r="C120" t="s">
        <v>39</v>
      </c>
      <c r="D120" t="s">
        <v>226</v>
      </c>
      <c r="E120" t="s">
        <v>227</v>
      </c>
      <c r="F120" t="s">
        <v>42</v>
      </c>
      <c r="G120" t="s">
        <v>43</v>
      </c>
      <c r="H120">
        <v>32862</v>
      </c>
      <c r="I120">
        <v>51085</v>
      </c>
      <c r="J120">
        <v>0</v>
      </c>
      <c r="K120">
        <v>18224</v>
      </c>
      <c r="L120" t="s">
        <v>44</v>
      </c>
      <c r="M120" t="s">
        <v>220</v>
      </c>
      <c r="N120">
        <v>32862</v>
      </c>
      <c r="O120">
        <v>51085</v>
      </c>
      <c r="P120">
        <v>0</v>
      </c>
      <c r="Q120">
        <v>18224</v>
      </c>
      <c r="R120">
        <v>680</v>
      </c>
      <c r="S120" t="s">
        <v>46</v>
      </c>
    </row>
    <row r="121" spans="1:19" hidden="1" x14ac:dyDescent="0.3">
      <c r="A121" t="s">
        <v>1</v>
      </c>
      <c r="B121" t="s">
        <v>4</v>
      </c>
      <c r="C121" t="s">
        <v>39</v>
      </c>
      <c r="D121" t="s">
        <v>228</v>
      </c>
      <c r="E121" t="s">
        <v>229</v>
      </c>
      <c r="F121" t="s">
        <v>42</v>
      </c>
      <c r="G121" t="s">
        <v>202</v>
      </c>
      <c r="H121">
        <v>63324</v>
      </c>
      <c r="I121">
        <v>188593</v>
      </c>
      <c r="J121">
        <v>0</v>
      </c>
      <c r="K121">
        <v>125269</v>
      </c>
      <c r="L121" t="s">
        <v>44</v>
      </c>
      <c r="M121" t="s">
        <v>220</v>
      </c>
      <c r="N121">
        <v>15349</v>
      </c>
      <c r="O121">
        <v>45713</v>
      </c>
      <c r="P121">
        <v>0</v>
      </c>
      <c r="Q121">
        <v>30364</v>
      </c>
      <c r="R121">
        <v>680</v>
      </c>
      <c r="S121" t="s">
        <v>46</v>
      </c>
    </row>
    <row r="122" spans="1:19" hidden="1" x14ac:dyDescent="0.3">
      <c r="A122" t="s">
        <v>1</v>
      </c>
      <c r="B122" t="s">
        <v>4</v>
      </c>
      <c r="C122" t="s">
        <v>39</v>
      </c>
      <c r="D122">
        <v>3587.2</v>
      </c>
      <c r="E122" t="s">
        <v>230</v>
      </c>
      <c r="F122" t="s">
        <v>59</v>
      </c>
      <c r="G122" t="s">
        <v>43</v>
      </c>
      <c r="H122">
        <v>14700</v>
      </c>
      <c r="I122">
        <v>22050</v>
      </c>
      <c r="J122">
        <v>0</v>
      </c>
      <c r="K122">
        <v>7350</v>
      </c>
      <c r="L122" t="s">
        <v>44</v>
      </c>
      <c r="M122" t="s">
        <v>45</v>
      </c>
      <c r="N122">
        <v>14700</v>
      </c>
      <c r="O122">
        <v>22050</v>
      </c>
      <c r="P122">
        <v>0</v>
      </c>
      <c r="Q122">
        <v>7350</v>
      </c>
      <c r="R122">
        <v>680</v>
      </c>
      <c r="S122" t="s">
        <v>46</v>
      </c>
    </row>
    <row r="123" spans="1:19" hidden="1" x14ac:dyDescent="0.3">
      <c r="A123" t="s">
        <v>1</v>
      </c>
      <c r="B123" t="s">
        <v>4</v>
      </c>
      <c r="C123" t="s">
        <v>39</v>
      </c>
      <c r="D123">
        <v>363</v>
      </c>
      <c r="E123" t="s">
        <v>231</v>
      </c>
      <c r="F123" t="s">
        <v>59</v>
      </c>
      <c r="G123" t="s">
        <v>43</v>
      </c>
      <c r="H123">
        <v>11004</v>
      </c>
      <c r="I123">
        <v>11004</v>
      </c>
      <c r="J123">
        <v>0</v>
      </c>
      <c r="K123">
        <v>0</v>
      </c>
      <c r="L123" t="s">
        <v>44</v>
      </c>
      <c r="M123" t="s">
        <v>45</v>
      </c>
      <c r="N123">
        <v>11004</v>
      </c>
      <c r="O123">
        <v>11004</v>
      </c>
      <c r="P123">
        <v>0</v>
      </c>
      <c r="Q123">
        <v>0</v>
      </c>
      <c r="R123">
        <v>265</v>
      </c>
      <c r="S123" t="s">
        <v>46</v>
      </c>
    </row>
    <row r="124" spans="1:19" hidden="1" x14ac:dyDescent="0.3">
      <c r="A124" t="s">
        <v>1</v>
      </c>
      <c r="B124" t="s">
        <v>4</v>
      </c>
      <c r="C124" t="s">
        <v>39</v>
      </c>
      <c r="D124" t="s">
        <v>232</v>
      </c>
      <c r="E124" t="s">
        <v>233</v>
      </c>
      <c r="F124" t="s">
        <v>59</v>
      </c>
      <c r="G124" t="s">
        <v>43</v>
      </c>
      <c r="H124">
        <v>15502271</v>
      </c>
      <c r="I124">
        <v>0</v>
      </c>
      <c r="J124">
        <v>15502271</v>
      </c>
      <c r="K124">
        <v>0</v>
      </c>
      <c r="L124" t="s">
        <v>44</v>
      </c>
      <c r="M124" t="s">
        <v>45</v>
      </c>
      <c r="N124">
        <v>15502271</v>
      </c>
      <c r="O124">
        <v>0</v>
      </c>
      <c r="P124">
        <v>15502271</v>
      </c>
      <c r="Q124">
        <v>0</v>
      </c>
      <c r="R124">
        <v>270</v>
      </c>
      <c r="S124" t="s">
        <v>158</v>
      </c>
    </row>
    <row r="125" spans="1:19" hidden="1" x14ac:dyDescent="0.3">
      <c r="A125" t="s">
        <v>1</v>
      </c>
      <c r="B125" t="s">
        <v>4</v>
      </c>
      <c r="C125" t="s">
        <v>39</v>
      </c>
      <c r="D125">
        <v>372240</v>
      </c>
      <c r="E125" t="s">
        <v>234</v>
      </c>
      <c r="F125" t="s">
        <v>59</v>
      </c>
      <c r="G125" t="s">
        <v>43</v>
      </c>
      <c r="H125">
        <v>0</v>
      </c>
      <c r="I125">
        <v>15502271</v>
      </c>
      <c r="J125">
        <v>0</v>
      </c>
      <c r="K125">
        <v>15502271</v>
      </c>
      <c r="L125" t="s">
        <v>44</v>
      </c>
      <c r="M125" t="s">
        <v>45</v>
      </c>
      <c r="N125">
        <v>0</v>
      </c>
      <c r="O125">
        <v>15502271</v>
      </c>
      <c r="P125">
        <v>0</v>
      </c>
      <c r="Q125">
        <v>15502271</v>
      </c>
      <c r="R125">
        <v>270</v>
      </c>
      <c r="S125" t="s">
        <v>46</v>
      </c>
    </row>
    <row r="126" spans="1:19" hidden="1" x14ac:dyDescent="0.3">
      <c r="A126" t="s">
        <v>1</v>
      </c>
      <c r="B126" t="s">
        <v>4</v>
      </c>
      <c r="C126" t="s">
        <v>39</v>
      </c>
      <c r="D126">
        <v>377</v>
      </c>
      <c r="E126" t="s">
        <v>235</v>
      </c>
      <c r="F126" t="s">
        <v>59</v>
      </c>
      <c r="G126" t="s">
        <v>43</v>
      </c>
      <c r="H126">
        <v>13383</v>
      </c>
      <c r="I126">
        <v>13383</v>
      </c>
      <c r="J126">
        <v>0</v>
      </c>
      <c r="K126">
        <v>0</v>
      </c>
      <c r="L126" t="s">
        <v>44</v>
      </c>
      <c r="M126" t="s">
        <v>45</v>
      </c>
      <c r="N126">
        <v>13383</v>
      </c>
      <c r="O126">
        <v>13383</v>
      </c>
      <c r="P126">
        <v>0</v>
      </c>
      <c r="Q126">
        <v>0</v>
      </c>
      <c r="R126">
        <v>675</v>
      </c>
      <c r="S126" t="s">
        <v>46</v>
      </c>
    </row>
    <row r="127" spans="1:19" hidden="1" x14ac:dyDescent="0.3">
      <c r="A127" t="s">
        <v>1</v>
      </c>
      <c r="B127" t="s">
        <v>4</v>
      </c>
      <c r="C127" t="s">
        <v>39</v>
      </c>
      <c r="D127">
        <v>4113.1000000000004</v>
      </c>
      <c r="E127" t="s">
        <v>236</v>
      </c>
      <c r="F127" t="s">
        <v>59</v>
      </c>
      <c r="G127" t="s">
        <v>43</v>
      </c>
      <c r="H127">
        <v>3911</v>
      </c>
      <c r="I127">
        <v>0</v>
      </c>
      <c r="J127">
        <v>3911</v>
      </c>
      <c r="K127">
        <v>0</v>
      </c>
      <c r="L127" t="s">
        <v>44</v>
      </c>
      <c r="M127" t="s">
        <v>45</v>
      </c>
      <c r="N127">
        <v>3911</v>
      </c>
      <c r="O127">
        <v>0</v>
      </c>
      <c r="P127">
        <v>3911</v>
      </c>
      <c r="Q127">
        <v>0</v>
      </c>
      <c r="R127">
        <v>320</v>
      </c>
      <c r="S127" t="s">
        <v>46</v>
      </c>
    </row>
    <row r="128" spans="1:19" hidden="1" x14ac:dyDescent="0.3">
      <c r="A128" t="s">
        <v>1</v>
      </c>
      <c r="B128" t="s">
        <v>4</v>
      </c>
      <c r="C128" t="s">
        <v>39</v>
      </c>
      <c r="D128">
        <v>4419</v>
      </c>
      <c r="E128" t="s">
        <v>237</v>
      </c>
      <c r="F128" t="s">
        <v>59</v>
      </c>
      <c r="G128" t="s">
        <v>43</v>
      </c>
      <c r="H128">
        <v>75317</v>
      </c>
      <c r="I128">
        <v>0</v>
      </c>
      <c r="J128">
        <v>75317</v>
      </c>
      <c r="K128">
        <v>0</v>
      </c>
      <c r="L128" t="s">
        <v>44</v>
      </c>
      <c r="M128" t="s">
        <v>45</v>
      </c>
      <c r="N128">
        <v>75317</v>
      </c>
      <c r="O128">
        <v>0</v>
      </c>
      <c r="P128">
        <v>75317</v>
      </c>
      <c r="Q128">
        <v>0</v>
      </c>
      <c r="R128">
        <v>340</v>
      </c>
      <c r="S128" t="s">
        <v>46</v>
      </c>
    </row>
    <row r="129" spans="1:22" hidden="1" x14ac:dyDescent="0.3">
      <c r="A129" t="s">
        <v>1</v>
      </c>
      <c r="B129" t="s">
        <v>4</v>
      </c>
      <c r="C129" t="s">
        <v>39</v>
      </c>
      <c r="D129">
        <v>44211</v>
      </c>
      <c r="E129" t="s">
        <v>238</v>
      </c>
      <c r="F129" t="s">
        <v>59</v>
      </c>
      <c r="G129" t="s">
        <v>43</v>
      </c>
      <c r="H129">
        <v>125000</v>
      </c>
      <c r="I129">
        <v>0</v>
      </c>
      <c r="J129">
        <v>125000</v>
      </c>
      <c r="K129">
        <v>0</v>
      </c>
      <c r="L129" t="s">
        <v>44</v>
      </c>
      <c r="M129" t="s">
        <v>45</v>
      </c>
      <c r="N129">
        <v>125000</v>
      </c>
      <c r="O129">
        <v>0</v>
      </c>
      <c r="P129">
        <v>125000</v>
      </c>
      <c r="Q129">
        <v>0</v>
      </c>
      <c r="R129">
        <v>340</v>
      </c>
      <c r="S129" t="s">
        <v>46</v>
      </c>
    </row>
    <row r="130" spans="1:22" hidden="1" x14ac:dyDescent="0.3">
      <c r="A130" t="s">
        <v>1</v>
      </c>
      <c r="B130" t="s">
        <v>4</v>
      </c>
      <c r="C130" t="s">
        <v>39</v>
      </c>
      <c r="D130">
        <v>4422</v>
      </c>
      <c r="E130" t="s">
        <v>239</v>
      </c>
      <c r="F130" t="s">
        <v>59</v>
      </c>
      <c r="G130" t="s">
        <v>43</v>
      </c>
      <c r="H130">
        <v>178769</v>
      </c>
      <c r="I130">
        <v>0</v>
      </c>
      <c r="J130">
        <v>178769</v>
      </c>
      <c r="K130">
        <v>0</v>
      </c>
      <c r="L130" t="s">
        <v>44</v>
      </c>
      <c r="M130" t="s">
        <v>45</v>
      </c>
      <c r="N130">
        <v>178769</v>
      </c>
      <c r="O130">
        <v>0</v>
      </c>
      <c r="P130">
        <v>178769</v>
      </c>
      <c r="Q130">
        <v>0</v>
      </c>
      <c r="R130">
        <v>340</v>
      </c>
      <c r="S130" t="s">
        <v>46</v>
      </c>
    </row>
    <row r="131" spans="1:22" hidden="1" x14ac:dyDescent="0.3">
      <c r="A131" t="s">
        <v>1</v>
      </c>
      <c r="B131" t="s">
        <v>4</v>
      </c>
      <c r="C131" t="s">
        <v>39</v>
      </c>
      <c r="D131">
        <v>44232</v>
      </c>
      <c r="E131" t="s">
        <v>240</v>
      </c>
      <c r="F131" t="s">
        <v>59</v>
      </c>
      <c r="G131" t="s">
        <v>43</v>
      </c>
      <c r="H131">
        <v>4843</v>
      </c>
      <c r="I131">
        <v>0</v>
      </c>
      <c r="J131">
        <v>4843</v>
      </c>
      <c r="K131">
        <v>0</v>
      </c>
      <c r="L131" t="s">
        <v>44</v>
      </c>
      <c r="M131" t="s">
        <v>45</v>
      </c>
      <c r="N131">
        <v>4843</v>
      </c>
      <c r="O131">
        <v>0</v>
      </c>
      <c r="P131">
        <v>4843</v>
      </c>
      <c r="Q131">
        <v>0</v>
      </c>
      <c r="R131">
        <v>340</v>
      </c>
      <c r="S131" t="s">
        <v>46</v>
      </c>
    </row>
    <row r="132" spans="1:22" hidden="1" x14ac:dyDescent="0.3">
      <c r="A132" t="s">
        <v>1</v>
      </c>
      <c r="B132" t="s">
        <v>4</v>
      </c>
      <c r="C132" t="s">
        <v>39</v>
      </c>
      <c r="D132">
        <v>44233</v>
      </c>
      <c r="E132" t="s">
        <v>241</v>
      </c>
      <c r="F132" t="s">
        <v>59</v>
      </c>
      <c r="G132" t="s">
        <v>43</v>
      </c>
      <c r="H132">
        <v>79439</v>
      </c>
      <c r="I132">
        <v>0</v>
      </c>
      <c r="J132">
        <v>79439</v>
      </c>
      <c r="K132">
        <v>0</v>
      </c>
      <c r="L132" t="s">
        <v>44</v>
      </c>
      <c r="M132" t="s">
        <v>45</v>
      </c>
      <c r="N132">
        <v>79439</v>
      </c>
      <c r="O132">
        <v>0</v>
      </c>
      <c r="P132">
        <v>79439</v>
      </c>
      <c r="Q132">
        <v>0</v>
      </c>
      <c r="R132">
        <v>340</v>
      </c>
      <c r="S132" t="s">
        <v>46</v>
      </c>
    </row>
    <row r="133" spans="1:22" hidden="1" x14ac:dyDescent="0.3">
      <c r="A133" t="s">
        <v>1</v>
      </c>
      <c r="B133" t="s">
        <v>4</v>
      </c>
      <c r="C133" t="s">
        <v>39</v>
      </c>
      <c r="D133">
        <v>4424</v>
      </c>
      <c r="E133" t="s">
        <v>242</v>
      </c>
      <c r="F133" t="s">
        <v>59</v>
      </c>
      <c r="G133" t="s">
        <v>43</v>
      </c>
      <c r="H133">
        <v>81605</v>
      </c>
      <c r="I133">
        <v>0</v>
      </c>
      <c r="J133">
        <v>81605</v>
      </c>
      <c r="K133">
        <v>0</v>
      </c>
      <c r="L133" t="s">
        <v>44</v>
      </c>
      <c r="M133" t="s">
        <v>45</v>
      </c>
      <c r="N133">
        <v>81605</v>
      </c>
      <c r="O133">
        <v>0</v>
      </c>
      <c r="P133">
        <v>81605</v>
      </c>
      <c r="Q133">
        <v>0</v>
      </c>
      <c r="R133">
        <v>340</v>
      </c>
      <c r="S133" t="s">
        <v>46</v>
      </c>
    </row>
    <row r="134" spans="1:22" hidden="1" x14ac:dyDescent="0.3">
      <c r="A134" t="s">
        <v>1</v>
      </c>
      <c r="B134" t="s">
        <v>4</v>
      </c>
      <c r="C134" t="s">
        <v>39</v>
      </c>
      <c r="D134">
        <v>46119</v>
      </c>
      <c r="E134" t="s">
        <v>243</v>
      </c>
      <c r="F134" t="s">
        <v>59</v>
      </c>
      <c r="G134" t="s">
        <v>43</v>
      </c>
      <c r="H134">
        <v>0</v>
      </c>
      <c r="I134">
        <v>26785</v>
      </c>
      <c r="J134">
        <v>0</v>
      </c>
      <c r="K134">
        <v>26785</v>
      </c>
      <c r="L134" t="s">
        <v>44</v>
      </c>
      <c r="M134" t="s">
        <v>45</v>
      </c>
      <c r="N134">
        <v>0</v>
      </c>
      <c r="O134">
        <v>26785</v>
      </c>
      <c r="P134">
        <v>0</v>
      </c>
      <c r="Q134">
        <v>26785</v>
      </c>
      <c r="R134">
        <v>340</v>
      </c>
      <c r="S134" t="s">
        <v>158</v>
      </c>
    </row>
    <row r="135" spans="1:22" hidden="1" x14ac:dyDescent="0.3">
      <c r="A135" t="s">
        <v>1</v>
      </c>
      <c r="B135" t="s">
        <v>4</v>
      </c>
      <c r="C135" t="s">
        <v>39</v>
      </c>
      <c r="D135">
        <v>4612303</v>
      </c>
      <c r="E135" t="s">
        <v>244</v>
      </c>
      <c r="F135" t="s">
        <v>59</v>
      </c>
      <c r="G135" t="s">
        <v>43</v>
      </c>
      <c r="H135">
        <v>0</v>
      </c>
      <c r="I135">
        <v>21184</v>
      </c>
      <c r="J135">
        <v>0</v>
      </c>
      <c r="K135">
        <v>21184</v>
      </c>
      <c r="L135" t="s">
        <v>44</v>
      </c>
      <c r="M135" t="s">
        <v>45</v>
      </c>
      <c r="N135">
        <v>0</v>
      </c>
      <c r="O135">
        <v>21184</v>
      </c>
      <c r="P135">
        <v>0</v>
      </c>
      <c r="Q135">
        <v>21184</v>
      </c>
      <c r="R135">
        <v>340</v>
      </c>
      <c r="S135" t="s">
        <v>158</v>
      </c>
    </row>
    <row r="136" spans="1:22" hidden="1" x14ac:dyDescent="0.3">
      <c r="A136" t="s">
        <v>1</v>
      </c>
      <c r="B136" t="s">
        <v>4</v>
      </c>
      <c r="C136" t="s">
        <v>39</v>
      </c>
      <c r="D136">
        <v>501249</v>
      </c>
      <c r="E136" t="s">
        <v>245</v>
      </c>
      <c r="F136" t="s">
        <v>59</v>
      </c>
      <c r="G136" t="s">
        <v>43</v>
      </c>
      <c r="H136">
        <v>0</v>
      </c>
      <c r="I136">
        <v>7452000</v>
      </c>
      <c r="J136">
        <v>0</v>
      </c>
      <c r="K136">
        <v>7452000</v>
      </c>
      <c r="L136" t="s">
        <v>44</v>
      </c>
      <c r="M136" t="s">
        <v>45</v>
      </c>
      <c r="N136">
        <v>0</v>
      </c>
      <c r="O136">
        <v>7452000</v>
      </c>
      <c r="P136">
        <v>0</v>
      </c>
      <c r="Q136">
        <v>7452000</v>
      </c>
      <c r="R136">
        <v>805</v>
      </c>
      <c r="S136" t="s">
        <v>46</v>
      </c>
    </row>
    <row r="137" spans="1:22" hidden="1" x14ac:dyDescent="0.3">
      <c r="A137" t="s">
        <v>1</v>
      </c>
      <c r="B137" t="s">
        <v>4</v>
      </c>
      <c r="C137" t="s">
        <v>39</v>
      </c>
      <c r="D137">
        <v>501250</v>
      </c>
      <c r="E137" t="s">
        <v>246</v>
      </c>
      <c r="F137" t="s">
        <v>42</v>
      </c>
      <c r="G137" t="s">
        <v>43</v>
      </c>
      <c r="H137">
        <v>0</v>
      </c>
      <c r="I137">
        <v>138000</v>
      </c>
      <c r="J137">
        <v>0</v>
      </c>
      <c r="K137">
        <v>138000</v>
      </c>
      <c r="L137" t="s">
        <v>44</v>
      </c>
      <c r="M137" t="s">
        <v>45</v>
      </c>
      <c r="N137">
        <v>0</v>
      </c>
      <c r="O137">
        <v>138000</v>
      </c>
      <c r="P137">
        <v>0</v>
      </c>
      <c r="Q137">
        <v>138000</v>
      </c>
      <c r="R137">
        <v>805</v>
      </c>
      <c r="S137" t="s">
        <v>46</v>
      </c>
    </row>
    <row r="138" spans="1:22" hidden="1" x14ac:dyDescent="0.3">
      <c r="A138" t="s">
        <v>1</v>
      </c>
      <c r="B138" t="s">
        <v>4</v>
      </c>
      <c r="C138" t="s">
        <v>39</v>
      </c>
      <c r="D138">
        <v>559</v>
      </c>
      <c r="E138" t="s">
        <v>247</v>
      </c>
      <c r="F138" t="s">
        <v>59</v>
      </c>
      <c r="G138" t="s">
        <v>43</v>
      </c>
      <c r="H138">
        <v>0</v>
      </c>
      <c r="I138">
        <v>17094</v>
      </c>
      <c r="J138">
        <v>0</v>
      </c>
      <c r="K138">
        <v>17094</v>
      </c>
      <c r="L138" t="s">
        <v>44</v>
      </c>
      <c r="M138" t="s">
        <v>45</v>
      </c>
      <c r="N138">
        <v>0</v>
      </c>
      <c r="O138">
        <v>17094</v>
      </c>
      <c r="P138">
        <v>0</v>
      </c>
      <c r="Q138">
        <v>17094</v>
      </c>
      <c r="R138">
        <v>855</v>
      </c>
      <c r="S138" t="s">
        <v>46</v>
      </c>
    </row>
    <row r="139" spans="1:22" hidden="1" x14ac:dyDescent="0.3">
      <c r="A139" t="s">
        <v>1</v>
      </c>
      <c r="B139" t="s">
        <v>4</v>
      </c>
      <c r="C139" t="s">
        <v>39</v>
      </c>
      <c r="D139">
        <v>5811</v>
      </c>
      <c r="E139" t="s">
        <v>248</v>
      </c>
      <c r="F139" t="s">
        <v>59</v>
      </c>
      <c r="G139" t="s">
        <v>43</v>
      </c>
      <c r="H139">
        <v>0</v>
      </c>
      <c r="I139">
        <v>4146445</v>
      </c>
      <c r="J139">
        <v>0</v>
      </c>
      <c r="K139">
        <v>4146445</v>
      </c>
      <c r="L139" t="s">
        <v>44</v>
      </c>
      <c r="M139" t="s">
        <v>45</v>
      </c>
      <c r="N139">
        <v>0</v>
      </c>
      <c r="O139">
        <v>4146445</v>
      </c>
      <c r="P139">
        <v>0</v>
      </c>
      <c r="Q139">
        <v>4146445</v>
      </c>
      <c r="R139">
        <v>865</v>
      </c>
      <c r="S139" t="s">
        <v>46</v>
      </c>
    </row>
    <row r="140" spans="1:22" hidden="1" x14ac:dyDescent="0.3">
      <c r="A140" t="s">
        <v>1</v>
      </c>
      <c r="B140" t="s">
        <v>4</v>
      </c>
      <c r="C140" t="s">
        <v>39</v>
      </c>
      <c r="D140">
        <v>5814</v>
      </c>
      <c r="E140" t="s">
        <v>249</v>
      </c>
      <c r="F140" t="s">
        <v>59</v>
      </c>
      <c r="G140" t="s">
        <v>43</v>
      </c>
      <c r="H140">
        <v>232162</v>
      </c>
      <c r="I140">
        <v>0</v>
      </c>
      <c r="J140">
        <v>232162</v>
      </c>
      <c r="K140">
        <v>0</v>
      </c>
      <c r="L140" t="s">
        <v>44</v>
      </c>
      <c r="M140" t="s">
        <v>45</v>
      </c>
      <c r="N140">
        <v>232162</v>
      </c>
      <c r="O140">
        <v>0</v>
      </c>
      <c r="P140">
        <v>232162</v>
      </c>
      <c r="Q140">
        <v>0</v>
      </c>
      <c r="R140">
        <v>865</v>
      </c>
      <c r="S140" t="s">
        <v>46</v>
      </c>
    </row>
    <row r="141" spans="1:22" hidden="1" x14ac:dyDescent="0.3">
      <c r="A141" t="s">
        <v>1</v>
      </c>
      <c r="B141" t="s">
        <v>4</v>
      </c>
      <c r="C141" t="s">
        <v>39</v>
      </c>
      <c r="D141">
        <v>591</v>
      </c>
      <c r="E141" t="s">
        <v>250</v>
      </c>
      <c r="F141" t="s">
        <v>59</v>
      </c>
      <c r="G141" t="s">
        <v>43</v>
      </c>
      <c r="H141">
        <v>5699643</v>
      </c>
      <c r="I141">
        <v>6302976</v>
      </c>
      <c r="J141">
        <v>0</v>
      </c>
      <c r="K141">
        <v>603333</v>
      </c>
      <c r="L141" t="s">
        <v>44</v>
      </c>
      <c r="M141" t="s">
        <v>45</v>
      </c>
      <c r="N141">
        <v>5699643</v>
      </c>
      <c r="O141">
        <v>6302976</v>
      </c>
      <c r="P141">
        <v>0</v>
      </c>
      <c r="Q141">
        <v>603333</v>
      </c>
      <c r="R141">
        <v>870</v>
      </c>
      <c r="S141" t="s">
        <v>46</v>
      </c>
    </row>
    <row r="142" spans="1:22" hidden="1" x14ac:dyDescent="0.3">
      <c r="A142" t="s">
        <v>1</v>
      </c>
      <c r="B142" t="s">
        <v>4</v>
      </c>
      <c r="C142" t="s">
        <v>39</v>
      </c>
      <c r="D142">
        <v>592</v>
      </c>
      <c r="E142" t="s">
        <v>251</v>
      </c>
      <c r="F142" t="s">
        <v>59</v>
      </c>
      <c r="G142" t="s">
        <v>43</v>
      </c>
      <c r="H142">
        <v>84668</v>
      </c>
      <c r="I142">
        <v>84668</v>
      </c>
      <c r="J142">
        <v>0</v>
      </c>
      <c r="K142">
        <v>0</v>
      </c>
      <c r="L142" t="s">
        <v>44</v>
      </c>
      <c r="M142" t="s">
        <v>45</v>
      </c>
      <c r="N142">
        <v>84668</v>
      </c>
      <c r="O142">
        <v>84668</v>
      </c>
      <c r="P142">
        <v>0</v>
      </c>
      <c r="Q142">
        <v>0</v>
      </c>
      <c r="R142">
        <v>875</v>
      </c>
      <c r="S142" t="s">
        <v>46</v>
      </c>
    </row>
    <row r="143" spans="1:22" hidden="1" x14ac:dyDescent="0.3">
      <c r="A143" t="s">
        <v>1</v>
      </c>
      <c r="B143" t="s">
        <v>4</v>
      </c>
      <c r="C143" t="s">
        <v>39</v>
      </c>
      <c r="D143">
        <v>60425</v>
      </c>
      <c r="E143" t="s">
        <v>252</v>
      </c>
      <c r="F143" t="s">
        <v>59</v>
      </c>
      <c r="G143" t="s">
        <v>43</v>
      </c>
      <c r="H143">
        <v>43086</v>
      </c>
      <c r="I143">
        <v>43086</v>
      </c>
      <c r="J143">
        <v>0</v>
      </c>
      <c r="K143">
        <v>0</v>
      </c>
      <c r="L143" t="s">
        <v>253</v>
      </c>
      <c r="M143" t="s">
        <v>45</v>
      </c>
      <c r="N143">
        <v>43086</v>
      </c>
      <c r="O143">
        <v>43086</v>
      </c>
      <c r="P143">
        <v>0</v>
      </c>
      <c r="Q143">
        <v>0</v>
      </c>
      <c r="V143">
        <v>532</v>
      </c>
    </row>
    <row r="144" spans="1:22" hidden="1" x14ac:dyDescent="0.3">
      <c r="A144" t="s">
        <v>1</v>
      </c>
      <c r="B144" t="s">
        <v>4</v>
      </c>
      <c r="C144" t="s">
        <v>39</v>
      </c>
      <c r="D144">
        <v>60611</v>
      </c>
      <c r="E144" t="s">
        <v>254</v>
      </c>
      <c r="F144" t="s">
        <v>59</v>
      </c>
      <c r="G144" t="s">
        <v>43</v>
      </c>
      <c r="H144">
        <v>1384</v>
      </c>
      <c r="I144">
        <v>1125396</v>
      </c>
      <c r="J144">
        <v>0</v>
      </c>
      <c r="K144">
        <v>1124012</v>
      </c>
      <c r="L144" t="s">
        <v>253</v>
      </c>
      <c r="M144" t="s">
        <v>45</v>
      </c>
      <c r="N144">
        <v>1384</v>
      </c>
      <c r="O144">
        <v>1125396</v>
      </c>
      <c r="P144">
        <v>0</v>
      </c>
      <c r="Q144">
        <v>1124012</v>
      </c>
      <c r="V144">
        <v>541</v>
      </c>
    </row>
    <row r="145" spans="1:22" hidden="1" x14ac:dyDescent="0.3">
      <c r="A145" t="s">
        <v>1</v>
      </c>
      <c r="B145" t="s">
        <v>4</v>
      </c>
      <c r="C145" t="s">
        <v>39</v>
      </c>
      <c r="D145">
        <v>60611</v>
      </c>
      <c r="E145" t="s">
        <v>254</v>
      </c>
      <c r="F145" t="s">
        <v>42</v>
      </c>
      <c r="G145" t="s">
        <v>43</v>
      </c>
      <c r="H145">
        <v>1124012</v>
      </c>
      <c r="I145">
        <v>0</v>
      </c>
      <c r="J145">
        <v>1124012</v>
      </c>
      <c r="K145">
        <v>0</v>
      </c>
      <c r="L145" t="s">
        <v>253</v>
      </c>
      <c r="M145" t="s">
        <v>45</v>
      </c>
      <c r="N145">
        <v>1124012</v>
      </c>
      <c r="O145">
        <v>0</v>
      </c>
      <c r="P145">
        <v>1124012</v>
      </c>
      <c r="Q145">
        <v>0</v>
      </c>
      <c r="V145">
        <v>541</v>
      </c>
    </row>
    <row r="146" spans="1:22" hidden="1" x14ac:dyDescent="0.3">
      <c r="A146" t="s">
        <v>1</v>
      </c>
      <c r="B146" t="s">
        <v>4</v>
      </c>
      <c r="C146" t="s">
        <v>39</v>
      </c>
      <c r="D146">
        <v>6111</v>
      </c>
      <c r="E146" t="s">
        <v>255</v>
      </c>
      <c r="F146" t="s">
        <v>59</v>
      </c>
      <c r="G146" t="s">
        <v>43</v>
      </c>
      <c r="H146">
        <v>469973</v>
      </c>
      <c r="I146">
        <v>469973</v>
      </c>
      <c r="J146">
        <v>0</v>
      </c>
      <c r="K146">
        <v>0</v>
      </c>
      <c r="L146" t="s">
        <v>253</v>
      </c>
      <c r="M146" t="s">
        <v>45</v>
      </c>
      <c r="N146">
        <v>469973</v>
      </c>
      <c r="O146">
        <v>469973</v>
      </c>
      <c r="P146">
        <v>0</v>
      </c>
      <c r="Q146">
        <v>0</v>
      </c>
      <c r="V146">
        <v>565</v>
      </c>
    </row>
    <row r="147" spans="1:22" hidden="1" x14ac:dyDescent="0.3">
      <c r="A147" t="s">
        <v>1</v>
      </c>
      <c r="B147" t="s">
        <v>4</v>
      </c>
      <c r="C147" t="s">
        <v>39</v>
      </c>
      <c r="D147">
        <v>613.5</v>
      </c>
      <c r="E147" t="s">
        <v>256</v>
      </c>
      <c r="F147" t="s">
        <v>59</v>
      </c>
      <c r="G147" t="s">
        <v>43</v>
      </c>
      <c r="H147">
        <v>9783</v>
      </c>
      <c r="I147">
        <v>9783</v>
      </c>
      <c r="J147">
        <v>0</v>
      </c>
      <c r="K147">
        <v>0</v>
      </c>
      <c r="L147" t="s">
        <v>253</v>
      </c>
      <c r="M147" t="s">
        <v>45</v>
      </c>
      <c r="N147">
        <v>9783</v>
      </c>
      <c r="O147">
        <v>9783</v>
      </c>
      <c r="P147">
        <v>0</v>
      </c>
      <c r="Q147">
        <v>0</v>
      </c>
      <c r="V147">
        <v>574</v>
      </c>
    </row>
    <row r="148" spans="1:22" hidden="1" x14ac:dyDescent="0.3">
      <c r="A148" t="s">
        <v>1</v>
      </c>
      <c r="B148" t="s">
        <v>4</v>
      </c>
      <c r="C148" t="s">
        <v>39</v>
      </c>
      <c r="D148">
        <v>621015</v>
      </c>
      <c r="E148" t="s">
        <v>257</v>
      </c>
      <c r="F148" t="s">
        <v>59</v>
      </c>
      <c r="G148" t="s">
        <v>43</v>
      </c>
      <c r="H148">
        <v>67602</v>
      </c>
      <c r="I148">
        <v>67602</v>
      </c>
      <c r="J148">
        <v>0</v>
      </c>
      <c r="K148">
        <v>0</v>
      </c>
      <c r="L148" t="s">
        <v>253</v>
      </c>
      <c r="M148" t="s">
        <v>45</v>
      </c>
      <c r="N148">
        <v>67602</v>
      </c>
      <c r="O148">
        <v>67602</v>
      </c>
      <c r="P148">
        <v>0</v>
      </c>
      <c r="Q148">
        <v>0</v>
      </c>
      <c r="V148">
        <v>590</v>
      </c>
    </row>
    <row r="149" spans="1:22" hidden="1" x14ac:dyDescent="0.3">
      <c r="A149" t="s">
        <v>1</v>
      </c>
      <c r="B149" t="s">
        <v>4</v>
      </c>
      <c r="C149" t="s">
        <v>39</v>
      </c>
      <c r="D149" t="s">
        <v>258</v>
      </c>
      <c r="E149" t="s">
        <v>259</v>
      </c>
      <c r="F149" t="s">
        <v>59</v>
      </c>
      <c r="G149" t="s">
        <v>43</v>
      </c>
      <c r="H149">
        <v>10774</v>
      </c>
      <c r="I149">
        <v>10774</v>
      </c>
      <c r="J149">
        <v>0</v>
      </c>
      <c r="K149">
        <v>0</v>
      </c>
      <c r="L149" t="s">
        <v>253</v>
      </c>
      <c r="M149" t="s">
        <v>45</v>
      </c>
      <c r="N149">
        <v>10774</v>
      </c>
      <c r="O149">
        <v>10774</v>
      </c>
      <c r="P149">
        <v>0</v>
      </c>
      <c r="Q149">
        <v>0</v>
      </c>
      <c r="V149">
        <v>574</v>
      </c>
    </row>
    <row r="150" spans="1:22" hidden="1" x14ac:dyDescent="0.3">
      <c r="A150" t="s">
        <v>1</v>
      </c>
      <c r="B150" t="s">
        <v>4</v>
      </c>
      <c r="C150" t="s">
        <v>39</v>
      </c>
      <c r="D150">
        <v>63115</v>
      </c>
      <c r="E150" t="s">
        <v>260</v>
      </c>
      <c r="F150" t="s">
        <v>59</v>
      </c>
      <c r="G150" t="s">
        <v>43</v>
      </c>
      <c r="H150">
        <v>2191</v>
      </c>
      <c r="I150">
        <v>2191</v>
      </c>
      <c r="J150">
        <v>0</v>
      </c>
      <c r="K150">
        <v>0</v>
      </c>
      <c r="L150" t="s">
        <v>253</v>
      </c>
      <c r="M150" t="s">
        <v>45</v>
      </c>
      <c r="N150">
        <v>2191</v>
      </c>
      <c r="O150">
        <v>2191</v>
      </c>
      <c r="P150">
        <v>0</v>
      </c>
      <c r="Q150">
        <v>0</v>
      </c>
      <c r="V150">
        <v>605</v>
      </c>
    </row>
    <row r="151" spans="1:22" hidden="1" x14ac:dyDescent="0.3">
      <c r="A151" t="s">
        <v>1</v>
      </c>
      <c r="B151" t="s">
        <v>4</v>
      </c>
      <c r="C151" t="s">
        <v>39</v>
      </c>
      <c r="D151">
        <v>6312103</v>
      </c>
      <c r="E151" t="s">
        <v>261</v>
      </c>
      <c r="F151" t="s">
        <v>59</v>
      </c>
      <c r="G151" t="s">
        <v>43</v>
      </c>
      <c r="H151">
        <v>6993</v>
      </c>
      <c r="I151">
        <v>6993</v>
      </c>
      <c r="J151">
        <v>0</v>
      </c>
      <c r="K151">
        <v>0</v>
      </c>
      <c r="L151" t="s">
        <v>253</v>
      </c>
      <c r="M151" t="s">
        <v>45</v>
      </c>
      <c r="N151">
        <v>6993</v>
      </c>
      <c r="O151">
        <v>6993</v>
      </c>
      <c r="P151">
        <v>0</v>
      </c>
      <c r="Q151">
        <v>0</v>
      </c>
      <c r="V151">
        <v>605</v>
      </c>
    </row>
    <row r="152" spans="1:22" hidden="1" x14ac:dyDescent="0.3">
      <c r="A152" t="s">
        <v>1</v>
      </c>
      <c r="B152" t="s">
        <v>4</v>
      </c>
      <c r="C152" t="s">
        <v>39</v>
      </c>
      <c r="D152">
        <v>631335</v>
      </c>
      <c r="E152" t="s">
        <v>262</v>
      </c>
      <c r="F152" t="s">
        <v>59</v>
      </c>
      <c r="G152" t="s">
        <v>43</v>
      </c>
      <c r="H152">
        <v>284</v>
      </c>
      <c r="I152">
        <v>284</v>
      </c>
      <c r="J152">
        <v>0</v>
      </c>
      <c r="K152">
        <v>0</v>
      </c>
      <c r="L152" t="s">
        <v>253</v>
      </c>
      <c r="M152" t="s">
        <v>45</v>
      </c>
      <c r="N152">
        <v>284</v>
      </c>
      <c r="O152">
        <v>284</v>
      </c>
      <c r="P152">
        <v>0</v>
      </c>
      <c r="Q152">
        <v>0</v>
      </c>
      <c r="V152">
        <v>605</v>
      </c>
    </row>
    <row r="153" spans="1:22" hidden="1" x14ac:dyDescent="0.3">
      <c r="A153" t="s">
        <v>1</v>
      </c>
      <c r="B153" t="s">
        <v>4</v>
      </c>
      <c r="C153" t="s">
        <v>39</v>
      </c>
      <c r="D153">
        <v>6325</v>
      </c>
      <c r="E153" t="s">
        <v>263</v>
      </c>
      <c r="F153" t="s">
        <v>59</v>
      </c>
      <c r="G153" t="s">
        <v>43</v>
      </c>
      <c r="H153">
        <v>11004</v>
      </c>
      <c r="I153">
        <v>11004</v>
      </c>
      <c r="J153">
        <v>0</v>
      </c>
      <c r="K153">
        <v>0</v>
      </c>
      <c r="L153" t="s">
        <v>253</v>
      </c>
      <c r="M153" t="s">
        <v>45</v>
      </c>
      <c r="N153">
        <v>11004</v>
      </c>
      <c r="O153">
        <v>11004</v>
      </c>
      <c r="P153">
        <v>0</v>
      </c>
      <c r="Q153">
        <v>0</v>
      </c>
      <c r="V153">
        <v>610</v>
      </c>
    </row>
    <row r="154" spans="1:22" hidden="1" x14ac:dyDescent="0.3">
      <c r="A154" t="s">
        <v>1</v>
      </c>
      <c r="B154" t="s">
        <v>4</v>
      </c>
      <c r="C154" t="s">
        <v>39</v>
      </c>
      <c r="D154">
        <v>63315</v>
      </c>
      <c r="E154" t="s">
        <v>264</v>
      </c>
      <c r="F154" t="s">
        <v>59</v>
      </c>
      <c r="G154" t="s">
        <v>43</v>
      </c>
      <c r="H154">
        <v>1040</v>
      </c>
      <c r="I154">
        <v>1040</v>
      </c>
      <c r="J154">
        <v>0</v>
      </c>
      <c r="K154">
        <v>0</v>
      </c>
      <c r="L154" t="s">
        <v>253</v>
      </c>
      <c r="M154" t="s">
        <v>45</v>
      </c>
      <c r="N154">
        <v>1040</v>
      </c>
      <c r="O154">
        <v>1040</v>
      </c>
      <c r="P154">
        <v>0</v>
      </c>
      <c r="Q154">
        <v>0</v>
      </c>
      <c r="V154">
        <v>615</v>
      </c>
    </row>
    <row r="155" spans="1:22" hidden="1" x14ac:dyDescent="0.3">
      <c r="A155" t="s">
        <v>1</v>
      </c>
      <c r="B155" t="s">
        <v>4</v>
      </c>
      <c r="C155" t="s">
        <v>39</v>
      </c>
      <c r="D155">
        <v>6341105</v>
      </c>
      <c r="E155" t="s">
        <v>265</v>
      </c>
      <c r="F155" t="s">
        <v>59</v>
      </c>
      <c r="G155" t="s">
        <v>43</v>
      </c>
      <c r="H155">
        <v>2114</v>
      </c>
      <c r="I155">
        <v>2114</v>
      </c>
      <c r="J155">
        <v>0</v>
      </c>
      <c r="K155">
        <v>0</v>
      </c>
      <c r="L155" t="s">
        <v>253</v>
      </c>
      <c r="M155" t="s">
        <v>45</v>
      </c>
      <c r="N155">
        <v>2114</v>
      </c>
      <c r="O155">
        <v>2114</v>
      </c>
      <c r="P155">
        <v>0</v>
      </c>
      <c r="Q155">
        <v>0</v>
      </c>
      <c r="V155">
        <v>621</v>
      </c>
    </row>
    <row r="156" spans="1:22" hidden="1" x14ac:dyDescent="0.3">
      <c r="A156" t="s">
        <v>1</v>
      </c>
      <c r="B156" t="s">
        <v>4</v>
      </c>
      <c r="C156" t="s">
        <v>39</v>
      </c>
      <c r="D156">
        <v>6342</v>
      </c>
      <c r="E156" t="s">
        <v>266</v>
      </c>
      <c r="F156" t="s">
        <v>59</v>
      </c>
      <c r="G156" t="s">
        <v>43</v>
      </c>
      <c r="H156">
        <v>10626</v>
      </c>
      <c r="I156">
        <v>10626</v>
      </c>
      <c r="J156">
        <v>0</v>
      </c>
      <c r="K156">
        <v>0</v>
      </c>
      <c r="L156" t="s">
        <v>253</v>
      </c>
      <c r="M156" t="s">
        <v>45</v>
      </c>
      <c r="N156">
        <v>10626</v>
      </c>
      <c r="O156">
        <v>10626</v>
      </c>
      <c r="P156">
        <v>0</v>
      </c>
      <c r="Q156">
        <v>0</v>
      </c>
      <c r="V156">
        <v>622</v>
      </c>
    </row>
    <row r="157" spans="1:22" hidden="1" x14ac:dyDescent="0.3">
      <c r="A157" t="s">
        <v>1</v>
      </c>
      <c r="B157" t="s">
        <v>4</v>
      </c>
      <c r="C157" t="s">
        <v>39</v>
      </c>
      <c r="D157">
        <v>63435</v>
      </c>
      <c r="E157" t="s">
        <v>267</v>
      </c>
      <c r="F157" t="s">
        <v>59</v>
      </c>
      <c r="G157" t="s">
        <v>43</v>
      </c>
      <c r="H157">
        <v>2784</v>
      </c>
      <c r="I157">
        <v>2784</v>
      </c>
      <c r="J157">
        <v>0</v>
      </c>
      <c r="K157">
        <v>0</v>
      </c>
      <c r="L157" t="s">
        <v>253</v>
      </c>
      <c r="M157" t="s">
        <v>45</v>
      </c>
      <c r="N157">
        <v>2784</v>
      </c>
      <c r="O157">
        <v>2784</v>
      </c>
      <c r="P157">
        <v>0</v>
      </c>
      <c r="Q157">
        <v>0</v>
      </c>
      <c r="V157">
        <v>623</v>
      </c>
    </row>
    <row r="158" spans="1:22" hidden="1" x14ac:dyDescent="0.3">
      <c r="A158" t="s">
        <v>1</v>
      </c>
      <c r="B158" t="s">
        <v>4</v>
      </c>
      <c r="C158" t="s">
        <v>39</v>
      </c>
      <c r="D158">
        <v>6344</v>
      </c>
      <c r="E158" t="s">
        <v>268</v>
      </c>
      <c r="F158" t="s">
        <v>59</v>
      </c>
      <c r="G158" t="s">
        <v>43</v>
      </c>
      <c r="H158">
        <v>8802</v>
      </c>
      <c r="I158">
        <v>8802</v>
      </c>
      <c r="J158">
        <v>0</v>
      </c>
      <c r="K158">
        <v>0</v>
      </c>
      <c r="L158" t="s">
        <v>253</v>
      </c>
      <c r="M158" t="s">
        <v>45</v>
      </c>
      <c r="N158">
        <v>8802</v>
      </c>
      <c r="O158">
        <v>8802</v>
      </c>
      <c r="P158">
        <v>0</v>
      </c>
      <c r="Q158">
        <v>0</v>
      </c>
      <c r="V158">
        <v>624</v>
      </c>
    </row>
    <row r="159" spans="1:22" hidden="1" x14ac:dyDescent="0.3">
      <c r="A159" t="s">
        <v>1</v>
      </c>
      <c r="B159" t="s">
        <v>4</v>
      </c>
      <c r="C159" t="s">
        <v>39</v>
      </c>
      <c r="D159">
        <v>634515</v>
      </c>
      <c r="E159" t="s">
        <v>269</v>
      </c>
      <c r="F159" t="s">
        <v>59</v>
      </c>
      <c r="G159" t="s">
        <v>43</v>
      </c>
      <c r="H159">
        <v>22</v>
      </c>
      <c r="I159">
        <v>22</v>
      </c>
      <c r="J159">
        <v>0</v>
      </c>
      <c r="K159">
        <v>0</v>
      </c>
      <c r="L159" t="s">
        <v>253</v>
      </c>
      <c r="M159" t="s">
        <v>45</v>
      </c>
      <c r="N159">
        <v>22</v>
      </c>
      <c r="O159">
        <v>22</v>
      </c>
      <c r="P159">
        <v>0</v>
      </c>
      <c r="Q159">
        <v>0</v>
      </c>
      <c r="V159">
        <v>625</v>
      </c>
    </row>
    <row r="160" spans="1:22" hidden="1" x14ac:dyDescent="0.3">
      <c r="A160" t="s">
        <v>1</v>
      </c>
      <c r="B160" t="s">
        <v>4</v>
      </c>
      <c r="C160" t="s">
        <v>39</v>
      </c>
      <c r="D160">
        <v>6347104</v>
      </c>
      <c r="E160" t="s">
        <v>270</v>
      </c>
      <c r="F160" t="s">
        <v>59</v>
      </c>
      <c r="G160" t="s">
        <v>43</v>
      </c>
      <c r="H160">
        <v>2490</v>
      </c>
      <c r="I160">
        <v>2490</v>
      </c>
      <c r="J160">
        <v>0</v>
      </c>
      <c r="K160">
        <v>0</v>
      </c>
      <c r="L160" t="s">
        <v>253</v>
      </c>
      <c r="M160" t="s">
        <v>45</v>
      </c>
      <c r="N160">
        <v>2490</v>
      </c>
      <c r="O160">
        <v>2490</v>
      </c>
      <c r="P160">
        <v>0</v>
      </c>
      <c r="Q160">
        <v>0</v>
      </c>
      <c r="V160">
        <v>627</v>
      </c>
    </row>
    <row r="161" spans="1:22" hidden="1" x14ac:dyDescent="0.3">
      <c r="A161" t="s">
        <v>1</v>
      </c>
      <c r="B161" t="s">
        <v>4</v>
      </c>
      <c r="C161" t="s">
        <v>39</v>
      </c>
      <c r="D161">
        <v>6347108</v>
      </c>
      <c r="E161" t="s">
        <v>271</v>
      </c>
      <c r="F161" t="s">
        <v>59</v>
      </c>
      <c r="G161" t="s">
        <v>43</v>
      </c>
      <c r="H161">
        <v>868</v>
      </c>
      <c r="I161">
        <v>868</v>
      </c>
      <c r="J161">
        <v>0</v>
      </c>
      <c r="K161">
        <v>0</v>
      </c>
      <c r="L161" t="s">
        <v>253</v>
      </c>
      <c r="M161" t="s">
        <v>45</v>
      </c>
      <c r="N161">
        <v>868</v>
      </c>
      <c r="O161">
        <v>868</v>
      </c>
      <c r="P161">
        <v>0</v>
      </c>
      <c r="Q161">
        <v>0</v>
      </c>
      <c r="V161">
        <v>627</v>
      </c>
    </row>
    <row r="162" spans="1:22" hidden="1" x14ac:dyDescent="0.3">
      <c r="A162" t="s">
        <v>1</v>
      </c>
      <c r="B162" t="s">
        <v>4</v>
      </c>
      <c r="C162" t="s">
        <v>39</v>
      </c>
      <c r="D162">
        <v>634793</v>
      </c>
      <c r="E162" t="s">
        <v>272</v>
      </c>
      <c r="F162" t="s">
        <v>59</v>
      </c>
      <c r="G162" t="s">
        <v>43</v>
      </c>
      <c r="H162">
        <v>3970</v>
      </c>
      <c r="I162">
        <v>3970</v>
      </c>
      <c r="J162">
        <v>0</v>
      </c>
      <c r="K162">
        <v>0</v>
      </c>
      <c r="L162" t="s">
        <v>253</v>
      </c>
      <c r="M162" t="s">
        <v>45</v>
      </c>
      <c r="N162">
        <v>3970</v>
      </c>
      <c r="O162">
        <v>3970</v>
      </c>
      <c r="P162">
        <v>0</v>
      </c>
      <c r="Q162">
        <v>0</v>
      </c>
      <c r="V162">
        <v>629</v>
      </c>
    </row>
    <row r="163" spans="1:22" hidden="1" x14ac:dyDescent="0.3">
      <c r="A163" t="s">
        <v>1</v>
      </c>
      <c r="B163" t="s">
        <v>4</v>
      </c>
      <c r="C163" t="s">
        <v>39</v>
      </c>
      <c r="D163">
        <v>6347991</v>
      </c>
      <c r="E163" t="s">
        <v>273</v>
      </c>
      <c r="F163" t="s">
        <v>59</v>
      </c>
      <c r="G163" t="s">
        <v>43</v>
      </c>
      <c r="H163">
        <v>2527</v>
      </c>
      <c r="I163">
        <v>2527</v>
      </c>
      <c r="J163">
        <v>0</v>
      </c>
      <c r="K163">
        <v>0</v>
      </c>
      <c r="L163" t="s">
        <v>253</v>
      </c>
      <c r="M163" t="s">
        <v>45</v>
      </c>
      <c r="N163">
        <v>2527</v>
      </c>
      <c r="O163">
        <v>2527</v>
      </c>
      <c r="P163">
        <v>0</v>
      </c>
      <c r="Q163">
        <v>0</v>
      </c>
      <c r="V163">
        <v>629</v>
      </c>
    </row>
    <row r="164" spans="1:22" hidden="1" x14ac:dyDescent="0.3">
      <c r="A164" t="s">
        <v>1</v>
      </c>
      <c r="B164" t="s">
        <v>4</v>
      </c>
      <c r="C164" t="s">
        <v>39</v>
      </c>
      <c r="D164">
        <v>6347995</v>
      </c>
      <c r="E164" t="s">
        <v>274</v>
      </c>
      <c r="F164" t="s">
        <v>59</v>
      </c>
      <c r="G164" t="s">
        <v>43</v>
      </c>
      <c r="H164">
        <v>129450</v>
      </c>
      <c r="I164">
        <v>129450</v>
      </c>
      <c r="J164">
        <v>0</v>
      </c>
      <c r="K164">
        <v>0</v>
      </c>
      <c r="L164" t="s">
        <v>253</v>
      </c>
      <c r="M164" t="s">
        <v>45</v>
      </c>
      <c r="N164">
        <v>129450</v>
      </c>
      <c r="O164">
        <v>129450</v>
      </c>
      <c r="P164">
        <v>0</v>
      </c>
      <c r="Q164">
        <v>0</v>
      </c>
      <c r="V164">
        <v>629</v>
      </c>
    </row>
    <row r="165" spans="1:22" hidden="1" x14ac:dyDescent="0.3">
      <c r="A165" t="s">
        <v>1</v>
      </c>
      <c r="B165" t="s">
        <v>4</v>
      </c>
      <c r="C165" t="s">
        <v>39</v>
      </c>
      <c r="D165">
        <v>63515</v>
      </c>
      <c r="E165" t="s">
        <v>275</v>
      </c>
      <c r="F165" t="s">
        <v>59</v>
      </c>
      <c r="G165" t="s">
        <v>43</v>
      </c>
      <c r="H165">
        <v>2158</v>
      </c>
      <c r="I165">
        <v>2158</v>
      </c>
      <c r="J165">
        <v>0</v>
      </c>
      <c r="K165">
        <v>0</v>
      </c>
      <c r="L165" t="s">
        <v>253</v>
      </c>
      <c r="M165" t="s">
        <v>45</v>
      </c>
      <c r="N165">
        <v>2158</v>
      </c>
      <c r="O165">
        <v>2158</v>
      </c>
      <c r="P165">
        <v>0</v>
      </c>
      <c r="Q165">
        <v>0</v>
      </c>
      <c r="V165">
        <v>630</v>
      </c>
    </row>
    <row r="166" spans="1:22" hidden="1" x14ac:dyDescent="0.3">
      <c r="A166" t="s">
        <v>1</v>
      </c>
      <c r="B166" t="s">
        <v>4</v>
      </c>
      <c r="C166" t="s">
        <v>39</v>
      </c>
      <c r="D166">
        <v>64951</v>
      </c>
      <c r="E166" t="s">
        <v>276</v>
      </c>
      <c r="F166" t="s">
        <v>42</v>
      </c>
      <c r="G166" t="s">
        <v>43</v>
      </c>
      <c r="H166">
        <v>604406</v>
      </c>
      <c r="I166">
        <v>0</v>
      </c>
      <c r="J166">
        <v>604406</v>
      </c>
      <c r="K166">
        <v>0</v>
      </c>
      <c r="L166" t="s">
        <v>253</v>
      </c>
      <c r="M166" t="s">
        <v>45</v>
      </c>
      <c r="N166">
        <v>604406</v>
      </c>
      <c r="O166">
        <v>0</v>
      </c>
      <c r="P166">
        <v>604406</v>
      </c>
      <c r="Q166">
        <v>0</v>
      </c>
      <c r="V166">
        <v>675</v>
      </c>
    </row>
    <row r="167" spans="1:22" hidden="1" x14ac:dyDescent="0.3">
      <c r="A167" t="s">
        <v>1</v>
      </c>
      <c r="B167" t="s">
        <v>4</v>
      </c>
      <c r="C167" t="s">
        <v>39</v>
      </c>
      <c r="D167">
        <v>64951</v>
      </c>
      <c r="E167" t="s">
        <v>276</v>
      </c>
      <c r="F167" t="s">
        <v>59</v>
      </c>
      <c r="G167" t="s">
        <v>43</v>
      </c>
      <c r="H167">
        <v>14700</v>
      </c>
      <c r="I167">
        <v>619106</v>
      </c>
      <c r="J167">
        <v>0</v>
      </c>
      <c r="K167">
        <v>604406</v>
      </c>
      <c r="L167" t="s">
        <v>253</v>
      </c>
      <c r="M167" t="s">
        <v>45</v>
      </c>
      <c r="N167">
        <v>14700</v>
      </c>
      <c r="O167">
        <v>619106</v>
      </c>
      <c r="P167">
        <v>0</v>
      </c>
      <c r="Q167">
        <v>604406</v>
      </c>
      <c r="V167">
        <v>675</v>
      </c>
    </row>
    <row r="168" spans="1:22" hidden="1" x14ac:dyDescent="0.3">
      <c r="A168" t="s">
        <v>1</v>
      </c>
      <c r="B168" t="s">
        <v>4</v>
      </c>
      <c r="C168" t="s">
        <v>39</v>
      </c>
      <c r="D168">
        <v>649715</v>
      </c>
      <c r="E168" t="s">
        <v>277</v>
      </c>
      <c r="F168" t="s">
        <v>59</v>
      </c>
      <c r="G168" t="s">
        <v>43</v>
      </c>
      <c r="H168">
        <v>0</v>
      </c>
      <c r="I168">
        <v>0</v>
      </c>
      <c r="J168">
        <v>0</v>
      </c>
      <c r="K168">
        <v>0</v>
      </c>
      <c r="L168" t="s">
        <v>253</v>
      </c>
      <c r="M168" t="s">
        <v>45</v>
      </c>
      <c r="N168">
        <v>0</v>
      </c>
      <c r="O168">
        <v>0</v>
      </c>
      <c r="P168">
        <v>0</v>
      </c>
      <c r="Q168">
        <v>0</v>
      </c>
      <c r="V168">
        <v>675</v>
      </c>
    </row>
    <row r="169" spans="1:22" hidden="1" x14ac:dyDescent="0.3">
      <c r="A169" t="s">
        <v>1</v>
      </c>
      <c r="B169" t="s">
        <v>4</v>
      </c>
      <c r="C169" t="s">
        <v>39</v>
      </c>
      <c r="D169">
        <v>649716</v>
      </c>
      <c r="E169" t="s">
        <v>278</v>
      </c>
      <c r="F169" t="s">
        <v>59</v>
      </c>
      <c r="G169" t="s">
        <v>43</v>
      </c>
      <c r="H169">
        <v>138</v>
      </c>
      <c r="I169">
        <v>138</v>
      </c>
      <c r="J169">
        <v>0</v>
      </c>
      <c r="K169">
        <v>0</v>
      </c>
      <c r="L169" t="s">
        <v>253</v>
      </c>
      <c r="M169" t="s">
        <v>45</v>
      </c>
      <c r="N169">
        <v>138</v>
      </c>
      <c r="O169">
        <v>138</v>
      </c>
      <c r="P169">
        <v>0</v>
      </c>
      <c r="Q169">
        <v>0</v>
      </c>
      <c r="V169">
        <v>675</v>
      </c>
    </row>
    <row r="170" spans="1:22" hidden="1" x14ac:dyDescent="0.3">
      <c r="A170" t="s">
        <v>1</v>
      </c>
      <c r="B170" t="s">
        <v>4</v>
      </c>
      <c r="C170" t="s">
        <v>39</v>
      </c>
      <c r="D170">
        <v>65115</v>
      </c>
      <c r="E170" t="s">
        <v>279</v>
      </c>
      <c r="F170" t="s">
        <v>59</v>
      </c>
      <c r="G170" t="s">
        <v>43</v>
      </c>
      <c r="H170">
        <v>5908</v>
      </c>
      <c r="I170">
        <v>5908</v>
      </c>
      <c r="J170">
        <v>0</v>
      </c>
      <c r="K170">
        <v>0</v>
      </c>
      <c r="L170" t="s">
        <v>253</v>
      </c>
      <c r="M170" t="s">
        <v>45</v>
      </c>
      <c r="N170">
        <v>5908</v>
      </c>
      <c r="O170">
        <v>5908</v>
      </c>
      <c r="P170">
        <v>0</v>
      </c>
      <c r="Q170">
        <v>0</v>
      </c>
      <c r="V170">
        <v>693</v>
      </c>
    </row>
    <row r="171" spans="1:22" hidden="1" x14ac:dyDescent="0.3">
      <c r="A171" t="s">
        <v>1</v>
      </c>
      <c r="B171" t="s">
        <v>4</v>
      </c>
      <c r="C171" t="s">
        <v>39</v>
      </c>
      <c r="D171">
        <v>652015</v>
      </c>
      <c r="E171" t="s">
        <v>280</v>
      </c>
      <c r="F171" t="s">
        <v>59</v>
      </c>
      <c r="G171" t="s">
        <v>43</v>
      </c>
      <c r="H171">
        <v>36854</v>
      </c>
      <c r="I171">
        <v>36854</v>
      </c>
      <c r="J171">
        <v>0</v>
      </c>
      <c r="K171">
        <v>0</v>
      </c>
      <c r="L171" t="s">
        <v>253</v>
      </c>
      <c r="M171" t="s">
        <v>45</v>
      </c>
      <c r="N171">
        <v>36854</v>
      </c>
      <c r="O171">
        <v>36854</v>
      </c>
      <c r="P171">
        <v>0</v>
      </c>
      <c r="Q171">
        <v>0</v>
      </c>
      <c r="V171">
        <v>696</v>
      </c>
    </row>
    <row r="172" spans="1:22" hidden="1" x14ac:dyDescent="0.3">
      <c r="A172" t="s">
        <v>1</v>
      </c>
      <c r="B172" t="s">
        <v>4</v>
      </c>
      <c r="C172" t="s">
        <v>39</v>
      </c>
      <c r="D172" t="s">
        <v>281</v>
      </c>
      <c r="E172" t="s">
        <v>282</v>
      </c>
      <c r="F172" t="s">
        <v>42</v>
      </c>
      <c r="G172" t="s">
        <v>43</v>
      </c>
      <c r="H172">
        <v>21101</v>
      </c>
      <c r="I172">
        <v>0</v>
      </c>
      <c r="J172">
        <v>21101</v>
      </c>
      <c r="K172">
        <v>0</v>
      </c>
      <c r="L172" t="s">
        <v>253</v>
      </c>
      <c r="M172" t="s">
        <v>45</v>
      </c>
      <c r="N172">
        <v>21101</v>
      </c>
      <c r="O172">
        <v>0</v>
      </c>
      <c r="P172">
        <v>21101</v>
      </c>
      <c r="Q172">
        <v>0</v>
      </c>
      <c r="V172">
        <v>713</v>
      </c>
    </row>
    <row r="173" spans="1:22" hidden="1" x14ac:dyDescent="0.3">
      <c r="A173" t="s">
        <v>1</v>
      </c>
      <c r="B173" t="s">
        <v>4</v>
      </c>
      <c r="C173" t="s">
        <v>39</v>
      </c>
      <c r="D173" t="s">
        <v>281</v>
      </c>
      <c r="E173" t="s">
        <v>282</v>
      </c>
      <c r="F173" t="s">
        <v>59</v>
      </c>
      <c r="G173" t="s">
        <v>43</v>
      </c>
      <c r="H173">
        <v>0</v>
      </c>
      <c r="I173">
        <v>21101</v>
      </c>
      <c r="J173">
        <v>0</v>
      </c>
      <c r="K173">
        <v>21101</v>
      </c>
      <c r="L173" t="s">
        <v>253</v>
      </c>
      <c r="M173" t="s">
        <v>45</v>
      </c>
      <c r="N173">
        <v>0</v>
      </c>
      <c r="O173">
        <v>21101</v>
      </c>
      <c r="P173">
        <v>0</v>
      </c>
      <c r="Q173">
        <v>21101</v>
      </c>
    </row>
    <row r="174" spans="1:22" hidden="1" x14ac:dyDescent="0.3">
      <c r="A174" t="s">
        <v>1</v>
      </c>
      <c r="B174" t="s">
        <v>4</v>
      </c>
      <c r="C174" t="s">
        <v>39</v>
      </c>
      <c r="D174" t="s">
        <v>283</v>
      </c>
      <c r="E174" t="s">
        <v>284</v>
      </c>
      <c r="F174" t="s">
        <v>42</v>
      </c>
      <c r="G174" t="s">
        <v>43</v>
      </c>
      <c r="H174">
        <v>15515</v>
      </c>
      <c r="I174">
        <v>0</v>
      </c>
      <c r="J174">
        <v>15515</v>
      </c>
      <c r="K174">
        <v>0</v>
      </c>
      <c r="L174" t="s">
        <v>253</v>
      </c>
      <c r="M174" t="s">
        <v>45</v>
      </c>
      <c r="N174">
        <v>15515</v>
      </c>
      <c r="O174">
        <v>0</v>
      </c>
      <c r="P174">
        <v>15515</v>
      </c>
      <c r="Q174">
        <v>0</v>
      </c>
      <c r="V174">
        <v>713</v>
      </c>
    </row>
    <row r="175" spans="1:22" hidden="1" x14ac:dyDescent="0.3">
      <c r="A175" t="s">
        <v>1</v>
      </c>
      <c r="B175" t="s">
        <v>4</v>
      </c>
      <c r="C175" t="s">
        <v>39</v>
      </c>
      <c r="D175" t="s">
        <v>283</v>
      </c>
      <c r="E175" t="s">
        <v>284</v>
      </c>
      <c r="F175" t="s">
        <v>59</v>
      </c>
      <c r="G175" t="s">
        <v>43</v>
      </c>
      <c r="H175">
        <v>0</v>
      </c>
      <c r="I175">
        <v>15515</v>
      </c>
      <c r="J175">
        <v>0</v>
      </c>
      <c r="K175">
        <v>15515</v>
      </c>
      <c r="L175" t="s">
        <v>253</v>
      </c>
      <c r="M175" t="s">
        <v>45</v>
      </c>
      <c r="N175">
        <v>0</v>
      </c>
      <c r="O175">
        <v>15515</v>
      </c>
      <c r="P175">
        <v>0</v>
      </c>
      <c r="Q175">
        <v>15515</v>
      </c>
    </row>
    <row r="176" spans="1:22" hidden="1" x14ac:dyDescent="0.3">
      <c r="A176" t="s">
        <v>1</v>
      </c>
      <c r="B176" t="s">
        <v>4</v>
      </c>
      <c r="C176" t="s">
        <v>39</v>
      </c>
      <c r="D176" t="s">
        <v>285</v>
      </c>
      <c r="E176" t="s">
        <v>286</v>
      </c>
      <c r="F176" t="s">
        <v>59</v>
      </c>
      <c r="G176" t="s">
        <v>43</v>
      </c>
      <c r="H176">
        <v>34276</v>
      </c>
      <c r="I176">
        <v>34276</v>
      </c>
      <c r="J176">
        <v>0</v>
      </c>
      <c r="K176">
        <v>0</v>
      </c>
      <c r="L176" t="s">
        <v>253</v>
      </c>
      <c r="M176" t="s">
        <v>45</v>
      </c>
      <c r="N176">
        <v>34276</v>
      </c>
      <c r="O176">
        <v>34276</v>
      </c>
      <c r="P176">
        <v>0</v>
      </c>
      <c r="Q176">
        <v>0</v>
      </c>
      <c r="V176">
        <v>713</v>
      </c>
    </row>
    <row r="177" spans="1:22" hidden="1" x14ac:dyDescent="0.3">
      <c r="A177" t="s">
        <v>1</v>
      </c>
      <c r="B177" t="s">
        <v>4</v>
      </c>
      <c r="C177" t="s">
        <v>39</v>
      </c>
      <c r="D177" t="s">
        <v>287</v>
      </c>
      <c r="E177" t="s">
        <v>288</v>
      </c>
      <c r="F177" t="s">
        <v>42</v>
      </c>
      <c r="G177" t="s">
        <v>43</v>
      </c>
      <c r="H177">
        <v>300</v>
      </c>
      <c r="I177">
        <v>0</v>
      </c>
      <c r="J177">
        <v>300</v>
      </c>
      <c r="K177">
        <v>0</v>
      </c>
      <c r="L177" t="s">
        <v>253</v>
      </c>
      <c r="M177" t="s">
        <v>45</v>
      </c>
      <c r="N177">
        <v>300</v>
      </c>
      <c r="O177">
        <v>0</v>
      </c>
      <c r="P177">
        <v>300</v>
      </c>
      <c r="Q177">
        <v>0</v>
      </c>
      <c r="V177">
        <v>716</v>
      </c>
    </row>
    <row r="178" spans="1:22" hidden="1" x14ac:dyDescent="0.3">
      <c r="A178" t="s">
        <v>1</v>
      </c>
      <c r="B178" t="s">
        <v>4</v>
      </c>
      <c r="C178" t="s">
        <v>39</v>
      </c>
      <c r="D178" t="s">
        <v>287</v>
      </c>
      <c r="E178" t="s">
        <v>288</v>
      </c>
      <c r="F178" t="s">
        <v>59</v>
      </c>
      <c r="G178" t="s">
        <v>43</v>
      </c>
      <c r="H178">
        <v>0</v>
      </c>
      <c r="I178">
        <v>300</v>
      </c>
      <c r="J178">
        <v>0</v>
      </c>
      <c r="K178">
        <v>300</v>
      </c>
      <c r="L178" t="s">
        <v>253</v>
      </c>
      <c r="M178" t="s">
        <v>45</v>
      </c>
      <c r="N178">
        <v>0</v>
      </c>
      <c r="O178">
        <v>300</v>
      </c>
      <c r="P178">
        <v>0</v>
      </c>
      <c r="Q178">
        <v>300</v>
      </c>
    </row>
    <row r="179" spans="1:22" hidden="1" x14ac:dyDescent="0.3">
      <c r="A179" t="s">
        <v>1</v>
      </c>
      <c r="B179" t="s">
        <v>4</v>
      </c>
      <c r="C179" t="s">
        <v>39</v>
      </c>
      <c r="D179" t="s">
        <v>289</v>
      </c>
      <c r="E179" t="s">
        <v>290</v>
      </c>
      <c r="F179" t="s">
        <v>59</v>
      </c>
      <c r="G179" t="s">
        <v>43</v>
      </c>
      <c r="H179">
        <v>3550</v>
      </c>
      <c r="I179">
        <v>3550</v>
      </c>
      <c r="J179">
        <v>0</v>
      </c>
      <c r="K179">
        <v>0</v>
      </c>
      <c r="L179" t="s">
        <v>253</v>
      </c>
      <c r="M179" t="s">
        <v>45</v>
      </c>
      <c r="N179">
        <v>3550</v>
      </c>
      <c r="O179">
        <v>3550</v>
      </c>
      <c r="P179">
        <v>0</v>
      </c>
      <c r="Q179">
        <v>0</v>
      </c>
      <c r="V179">
        <v>716</v>
      </c>
    </row>
    <row r="180" spans="1:22" hidden="1" x14ac:dyDescent="0.3">
      <c r="A180" t="s">
        <v>1</v>
      </c>
      <c r="B180" t="s">
        <v>4</v>
      </c>
      <c r="C180" t="s">
        <v>39</v>
      </c>
      <c r="D180" t="s">
        <v>291</v>
      </c>
      <c r="E180" t="s">
        <v>292</v>
      </c>
      <c r="F180" t="s">
        <v>59</v>
      </c>
      <c r="G180" t="s">
        <v>43</v>
      </c>
      <c r="H180">
        <v>6641</v>
      </c>
      <c r="I180">
        <v>6641</v>
      </c>
      <c r="J180">
        <v>0</v>
      </c>
      <c r="K180">
        <v>0</v>
      </c>
      <c r="L180" t="s">
        <v>253</v>
      </c>
      <c r="M180" t="s">
        <v>45</v>
      </c>
      <c r="N180">
        <v>6641</v>
      </c>
      <c r="O180">
        <v>6641</v>
      </c>
      <c r="P180">
        <v>0</v>
      </c>
      <c r="Q180">
        <v>0</v>
      </c>
      <c r="V180">
        <v>716</v>
      </c>
    </row>
    <row r="181" spans="1:22" hidden="1" x14ac:dyDescent="0.3">
      <c r="A181" t="s">
        <v>1</v>
      </c>
      <c r="B181" t="s">
        <v>4</v>
      </c>
      <c r="C181" t="s">
        <v>39</v>
      </c>
      <c r="D181" t="s">
        <v>293</v>
      </c>
      <c r="E181" t="s">
        <v>294</v>
      </c>
      <c r="F181" t="s">
        <v>59</v>
      </c>
      <c r="G181" t="s">
        <v>43</v>
      </c>
      <c r="H181">
        <v>767</v>
      </c>
      <c r="I181">
        <v>767</v>
      </c>
      <c r="J181">
        <v>0</v>
      </c>
      <c r="K181">
        <v>0</v>
      </c>
      <c r="L181" t="s">
        <v>253</v>
      </c>
      <c r="M181" t="s">
        <v>45</v>
      </c>
      <c r="N181">
        <v>767</v>
      </c>
      <c r="O181">
        <v>767</v>
      </c>
      <c r="P181">
        <v>0</v>
      </c>
      <c r="Q181">
        <v>0</v>
      </c>
      <c r="V181">
        <v>716</v>
      </c>
    </row>
    <row r="182" spans="1:22" hidden="1" x14ac:dyDescent="0.3">
      <c r="A182" t="s">
        <v>1</v>
      </c>
      <c r="B182" t="s">
        <v>4</v>
      </c>
      <c r="C182" t="s">
        <v>39</v>
      </c>
      <c r="D182">
        <v>6659</v>
      </c>
      <c r="E182" t="s">
        <v>295</v>
      </c>
      <c r="F182" t="s">
        <v>59</v>
      </c>
      <c r="G182" t="s">
        <v>43</v>
      </c>
      <c r="H182">
        <v>-11663</v>
      </c>
      <c r="I182">
        <v>-11663</v>
      </c>
      <c r="J182">
        <v>0</v>
      </c>
      <c r="K182">
        <v>0</v>
      </c>
      <c r="L182" t="s">
        <v>253</v>
      </c>
      <c r="M182" t="s">
        <v>45</v>
      </c>
      <c r="N182">
        <v>-11663</v>
      </c>
      <c r="O182">
        <v>-11663</v>
      </c>
      <c r="P182">
        <v>0</v>
      </c>
      <c r="Q182">
        <v>0</v>
      </c>
      <c r="V182">
        <v>747</v>
      </c>
    </row>
    <row r="183" spans="1:22" hidden="1" x14ac:dyDescent="0.3">
      <c r="A183" t="s">
        <v>1</v>
      </c>
      <c r="B183" t="s">
        <v>4</v>
      </c>
      <c r="C183" t="s">
        <v>39</v>
      </c>
      <c r="D183">
        <v>66701</v>
      </c>
      <c r="E183" t="s">
        <v>296</v>
      </c>
      <c r="F183" t="s">
        <v>59</v>
      </c>
      <c r="G183" t="s">
        <v>43</v>
      </c>
      <c r="H183">
        <v>11663</v>
      </c>
      <c r="I183">
        <v>11663</v>
      </c>
      <c r="J183">
        <v>0</v>
      </c>
      <c r="K183">
        <v>0</v>
      </c>
      <c r="L183" t="s">
        <v>253</v>
      </c>
      <c r="M183" t="s">
        <v>45</v>
      </c>
      <c r="N183">
        <v>11663</v>
      </c>
      <c r="O183">
        <v>11663</v>
      </c>
      <c r="P183">
        <v>0</v>
      </c>
      <c r="Q183">
        <v>0</v>
      </c>
      <c r="V183">
        <v>750</v>
      </c>
    </row>
    <row r="184" spans="1:22" hidden="1" x14ac:dyDescent="0.3">
      <c r="A184" t="s">
        <v>1</v>
      </c>
      <c r="B184" t="s">
        <v>4</v>
      </c>
      <c r="C184" t="s">
        <v>39</v>
      </c>
      <c r="D184">
        <v>689</v>
      </c>
      <c r="E184" t="s">
        <v>297</v>
      </c>
      <c r="F184" t="s">
        <v>59</v>
      </c>
      <c r="G184" t="s">
        <v>43</v>
      </c>
      <c r="H184">
        <v>1796</v>
      </c>
      <c r="I184">
        <v>1796</v>
      </c>
      <c r="J184">
        <v>0</v>
      </c>
      <c r="K184">
        <v>0</v>
      </c>
      <c r="L184" t="s">
        <v>253</v>
      </c>
      <c r="M184" t="s">
        <v>45</v>
      </c>
      <c r="N184">
        <v>1796</v>
      </c>
      <c r="O184">
        <v>1796</v>
      </c>
      <c r="P184">
        <v>0</v>
      </c>
      <c r="Q184">
        <v>0</v>
      </c>
      <c r="V184">
        <v>819</v>
      </c>
    </row>
    <row r="185" spans="1:22" hidden="1" x14ac:dyDescent="0.3">
      <c r="A185" t="s">
        <v>1</v>
      </c>
      <c r="B185" t="s">
        <v>4</v>
      </c>
      <c r="C185" t="s">
        <v>39</v>
      </c>
      <c r="D185">
        <v>691</v>
      </c>
      <c r="E185" t="s">
        <v>298</v>
      </c>
      <c r="F185" t="s">
        <v>59</v>
      </c>
      <c r="G185" t="s">
        <v>43</v>
      </c>
      <c r="H185">
        <v>146449</v>
      </c>
      <c r="I185">
        <v>146449</v>
      </c>
      <c r="J185">
        <v>0</v>
      </c>
      <c r="K185">
        <v>0</v>
      </c>
      <c r="L185" t="s">
        <v>253</v>
      </c>
      <c r="M185" t="s">
        <v>45</v>
      </c>
      <c r="N185">
        <v>146449</v>
      </c>
      <c r="O185">
        <v>146449</v>
      </c>
      <c r="P185">
        <v>0</v>
      </c>
      <c r="Q185">
        <v>0</v>
      </c>
      <c r="V185">
        <v>966</v>
      </c>
    </row>
    <row r="186" spans="1:22" hidden="1" x14ac:dyDescent="0.3">
      <c r="A186" t="s">
        <v>1</v>
      </c>
      <c r="B186" t="s">
        <v>4</v>
      </c>
      <c r="C186" t="s">
        <v>39</v>
      </c>
      <c r="D186" t="s">
        <v>299</v>
      </c>
      <c r="E186" t="s">
        <v>300</v>
      </c>
      <c r="F186" t="s">
        <v>59</v>
      </c>
      <c r="G186" t="s">
        <v>43</v>
      </c>
      <c r="H186">
        <v>102971</v>
      </c>
      <c r="I186">
        <v>0</v>
      </c>
      <c r="J186">
        <v>102971</v>
      </c>
      <c r="K186">
        <v>0</v>
      </c>
      <c r="L186" t="s">
        <v>253</v>
      </c>
      <c r="M186" t="s">
        <v>45</v>
      </c>
      <c r="N186">
        <v>102971</v>
      </c>
      <c r="O186">
        <v>0</v>
      </c>
      <c r="P186">
        <v>102971</v>
      </c>
      <c r="Q186">
        <v>0</v>
      </c>
    </row>
    <row r="187" spans="1:22" hidden="1" x14ac:dyDescent="0.3">
      <c r="A187" t="s">
        <v>1</v>
      </c>
      <c r="B187" t="s">
        <v>4</v>
      </c>
      <c r="C187" t="s">
        <v>39</v>
      </c>
      <c r="D187" t="s">
        <v>299</v>
      </c>
      <c r="E187" t="s">
        <v>300</v>
      </c>
      <c r="F187" t="s">
        <v>42</v>
      </c>
      <c r="G187" t="s">
        <v>43</v>
      </c>
      <c r="H187">
        <v>0</v>
      </c>
      <c r="I187">
        <v>102971</v>
      </c>
      <c r="J187">
        <v>0</v>
      </c>
      <c r="K187">
        <v>102971</v>
      </c>
      <c r="L187" t="s">
        <v>253</v>
      </c>
      <c r="M187" t="s">
        <v>45</v>
      </c>
      <c r="N187">
        <v>0</v>
      </c>
      <c r="O187">
        <v>102971</v>
      </c>
      <c r="P187">
        <v>0</v>
      </c>
      <c r="Q187">
        <v>102971</v>
      </c>
      <c r="V187">
        <v>119</v>
      </c>
    </row>
    <row r="188" spans="1:22" hidden="1" x14ac:dyDescent="0.3">
      <c r="A188" t="s">
        <v>1</v>
      </c>
      <c r="B188" t="s">
        <v>4</v>
      </c>
      <c r="C188" t="s">
        <v>39</v>
      </c>
      <c r="D188" t="s">
        <v>301</v>
      </c>
      <c r="E188" t="s">
        <v>302</v>
      </c>
      <c r="F188" t="s">
        <v>59</v>
      </c>
      <c r="G188" t="s">
        <v>43</v>
      </c>
      <c r="H188">
        <v>596367</v>
      </c>
      <c r="I188">
        <v>596367</v>
      </c>
      <c r="J188">
        <v>0</v>
      </c>
      <c r="K188">
        <v>0</v>
      </c>
      <c r="L188" t="s">
        <v>253</v>
      </c>
      <c r="M188" t="s">
        <v>45</v>
      </c>
      <c r="N188">
        <v>596367</v>
      </c>
      <c r="O188">
        <v>596367</v>
      </c>
      <c r="P188">
        <v>0</v>
      </c>
      <c r="Q188">
        <v>0</v>
      </c>
      <c r="V188">
        <v>121</v>
      </c>
    </row>
    <row r="189" spans="1:22" hidden="1" x14ac:dyDescent="0.3">
      <c r="A189" t="s">
        <v>1</v>
      </c>
      <c r="B189" t="s">
        <v>4</v>
      </c>
      <c r="C189" t="s">
        <v>39</v>
      </c>
      <c r="D189" t="s">
        <v>303</v>
      </c>
      <c r="E189" t="s">
        <v>304</v>
      </c>
      <c r="F189" t="s">
        <v>59</v>
      </c>
      <c r="G189" t="s">
        <v>43</v>
      </c>
      <c r="H189">
        <v>61839</v>
      </c>
      <c r="I189">
        <v>0</v>
      </c>
      <c r="J189">
        <v>61839</v>
      </c>
      <c r="K189">
        <v>0</v>
      </c>
      <c r="L189" t="s">
        <v>253</v>
      </c>
      <c r="M189" t="s">
        <v>45</v>
      </c>
      <c r="N189">
        <v>61839</v>
      </c>
      <c r="O189">
        <v>0</v>
      </c>
      <c r="P189">
        <v>61839</v>
      </c>
      <c r="Q189">
        <v>0</v>
      </c>
    </row>
    <row r="190" spans="1:22" hidden="1" x14ac:dyDescent="0.3">
      <c r="A190" t="s">
        <v>1</v>
      </c>
      <c r="B190" t="s">
        <v>4</v>
      </c>
      <c r="C190" t="s">
        <v>39</v>
      </c>
      <c r="D190" t="s">
        <v>303</v>
      </c>
      <c r="E190" t="s">
        <v>304</v>
      </c>
      <c r="F190" t="s">
        <v>42</v>
      </c>
      <c r="G190" t="s">
        <v>43</v>
      </c>
      <c r="H190">
        <v>0</v>
      </c>
      <c r="I190">
        <v>61839</v>
      </c>
      <c r="J190">
        <v>0</v>
      </c>
      <c r="K190">
        <v>61839</v>
      </c>
      <c r="L190" t="s">
        <v>253</v>
      </c>
      <c r="M190" t="s">
        <v>45</v>
      </c>
      <c r="N190">
        <v>0</v>
      </c>
      <c r="O190">
        <v>61839</v>
      </c>
      <c r="P190">
        <v>0</v>
      </c>
      <c r="Q190">
        <v>61839</v>
      </c>
      <c r="V190">
        <v>119</v>
      </c>
    </row>
    <row r="191" spans="1:22" hidden="1" x14ac:dyDescent="0.3">
      <c r="A191" t="s">
        <v>1</v>
      </c>
      <c r="B191" t="s">
        <v>4</v>
      </c>
      <c r="C191" t="s">
        <v>39</v>
      </c>
      <c r="D191" t="s">
        <v>305</v>
      </c>
      <c r="E191" t="s">
        <v>306</v>
      </c>
      <c r="F191" t="s">
        <v>59</v>
      </c>
      <c r="G191" t="s">
        <v>43</v>
      </c>
      <c r="H191">
        <v>165640</v>
      </c>
      <c r="I191">
        <v>165640</v>
      </c>
      <c r="J191">
        <v>0</v>
      </c>
      <c r="K191">
        <v>0</v>
      </c>
      <c r="L191" t="s">
        <v>253</v>
      </c>
      <c r="M191" t="s">
        <v>45</v>
      </c>
      <c r="N191">
        <v>165640</v>
      </c>
      <c r="O191">
        <v>165640</v>
      </c>
      <c r="P191">
        <v>0</v>
      </c>
      <c r="Q191">
        <v>0</v>
      </c>
      <c r="V191">
        <v>122</v>
      </c>
    </row>
    <row r="192" spans="1:22" hidden="1" x14ac:dyDescent="0.3">
      <c r="A192" t="s">
        <v>1</v>
      </c>
      <c r="B192" t="s">
        <v>4</v>
      </c>
      <c r="C192" t="s">
        <v>39</v>
      </c>
      <c r="D192" t="s">
        <v>307</v>
      </c>
      <c r="E192" t="s">
        <v>308</v>
      </c>
      <c r="F192" t="s">
        <v>59</v>
      </c>
      <c r="G192" t="s">
        <v>43</v>
      </c>
      <c r="H192">
        <v>179655</v>
      </c>
      <c r="I192">
        <v>179655</v>
      </c>
      <c r="J192">
        <v>0</v>
      </c>
      <c r="K192">
        <v>0</v>
      </c>
      <c r="L192" t="s">
        <v>253</v>
      </c>
      <c r="M192" t="s">
        <v>45</v>
      </c>
      <c r="N192">
        <v>179655</v>
      </c>
      <c r="O192">
        <v>179655</v>
      </c>
      <c r="P192">
        <v>0</v>
      </c>
      <c r="Q192">
        <v>0</v>
      </c>
      <c r="V192">
        <v>122</v>
      </c>
    </row>
    <row r="193" spans="1:22" hidden="1" x14ac:dyDescent="0.3">
      <c r="A193" t="s">
        <v>1</v>
      </c>
      <c r="B193" t="s">
        <v>4</v>
      </c>
      <c r="C193" t="s">
        <v>39</v>
      </c>
      <c r="D193">
        <v>7027</v>
      </c>
      <c r="E193" t="s">
        <v>309</v>
      </c>
      <c r="F193" t="s">
        <v>59</v>
      </c>
      <c r="G193" t="s">
        <v>43</v>
      </c>
      <c r="H193">
        <v>1163531</v>
      </c>
      <c r="I193">
        <v>583562</v>
      </c>
      <c r="J193">
        <v>579968</v>
      </c>
      <c r="K193">
        <v>0</v>
      </c>
      <c r="L193" t="s">
        <v>253</v>
      </c>
      <c r="M193" t="s">
        <v>45</v>
      </c>
      <c r="N193">
        <v>1163531</v>
      </c>
      <c r="O193">
        <v>583562</v>
      </c>
      <c r="P193">
        <v>579968</v>
      </c>
      <c r="Q193">
        <v>0</v>
      </c>
      <c r="V193">
        <v>127</v>
      </c>
    </row>
    <row r="194" spans="1:22" hidden="1" x14ac:dyDescent="0.3">
      <c r="A194" t="s">
        <v>1</v>
      </c>
      <c r="B194" t="s">
        <v>4</v>
      </c>
      <c r="C194" t="s">
        <v>39</v>
      </c>
      <c r="D194">
        <v>7027</v>
      </c>
      <c r="E194" t="s">
        <v>309</v>
      </c>
      <c r="F194" t="s">
        <v>42</v>
      </c>
      <c r="G194" t="s">
        <v>43</v>
      </c>
      <c r="H194">
        <v>0</v>
      </c>
      <c r="I194">
        <v>579968</v>
      </c>
      <c r="J194">
        <v>0</v>
      </c>
      <c r="K194">
        <v>579968</v>
      </c>
      <c r="L194" t="s">
        <v>253</v>
      </c>
      <c r="M194" t="s">
        <v>45</v>
      </c>
      <c r="N194">
        <v>0</v>
      </c>
      <c r="O194">
        <v>579968</v>
      </c>
      <c r="P194">
        <v>0</v>
      </c>
      <c r="Q194">
        <v>579968</v>
      </c>
      <c r="V194">
        <v>127</v>
      </c>
    </row>
    <row r="195" spans="1:22" hidden="1" x14ac:dyDescent="0.3">
      <c r="A195" t="s">
        <v>1</v>
      </c>
      <c r="B195" t="s">
        <v>4</v>
      </c>
      <c r="C195" t="s">
        <v>39</v>
      </c>
      <c r="D195" t="s">
        <v>310</v>
      </c>
      <c r="E195" t="s">
        <v>311</v>
      </c>
      <c r="F195" t="s">
        <v>59</v>
      </c>
      <c r="G195" t="s">
        <v>43</v>
      </c>
      <c r="H195">
        <v>284</v>
      </c>
      <c r="I195">
        <v>0</v>
      </c>
      <c r="J195">
        <v>284</v>
      </c>
      <c r="K195">
        <v>0</v>
      </c>
      <c r="L195" t="s">
        <v>253</v>
      </c>
      <c r="M195" t="s">
        <v>45</v>
      </c>
      <c r="N195">
        <v>284</v>
      </c>
      <c r="O195">
        <v>0</v>
      </c>
      <c r="P195">
        <v>284</v>
      </c>
      <c r="Q195">
        <v>0</v>
      </c>
    </row>
    <row r="196" spans="1:22" hidden="1" x14ac:dyDescent="0.3">
      <c r="A196" t="s">
        <v>1</v>
      </c>
      <c r="B196" t="s">
        <v>4</v>
      </c>
      <c r="C196" t="s">
        <v>39</v>
      </c>
      <c r="D196" t="s">
        <v>310</v>
      </c>
      <c r="E196" t="s">
        <v>311</v>
      </c>
      <c r="F196" t="s">
        <v>42</v>
      </c>
      <c r="G196" t="s">
        <v>43</v>
      </c>
      <c r="H196">
        <v>0</v>
      </c>
      <c r="I196">
        <v>284</v>
      </c>
      <c r="J196">
        <v>0</v>
      </c>
      <c r="K196">
        <v>284</v>
      </c>
      <c r="L196" t="s">
        <v>253</v>
      </c>
      <c r="M196" t="s">
        <v>45</v>
      </c>
      <c r="N196">
        <v>0</v>
      </c>
      <c r="O196">
        <v>284</v>
      </c>
      <c r="P196">
        <v>0</v>
      </c>
      <c r="Q196">
        <v>284</v>
      </c>
      <c r="V196">
        <v>128</v>
      </c>
    </row>
    <row r="197" spans="1:22" hidden="1" x14ac:dyDescent="0.3">
      <c r="A197" t="s">
        <v>1</v>
      </c>
      <c r="B197" t="s">
        <v>4</v>
      </c>
      <c r="C197" t="s">
        <v>39</v>
      </c>
      <c r="D197" t="s">
        <v>312</v>
      </c>
      <c r="E197" t="s">
        <v>313</v>
      </c>
      <c r="F197" t="s">
        <v>59</v>
      </c>
      <c r="G197" t="s">
        <v>43</v>
      </c>
      <c r="H197">
        <v>72</v>
      </c>
      <c r="I197">
        <v>0</v>
      </c>
      <c r="J197">
        <v>72</v>
      </c>
      <c r="K197">
        <v>0</v>
      </c>
      <c r="L197" t="s">
        <v>253</v>
      </c>
      <c r="M197" t="s">
        <v>45</v>
      </c>
      <c r="N197">
        <v>72</v>
      </c>
      <c r="O197">
        <v>0</v>
      </c>
      <c r="P197">
        <v>72</v>
      </c>
      <c r="Q197">
        <v>0</v>
      </c>
    </row>
    <row r="198" spans="1:22" hidden="1" x14ac:dyDescent="0.3">
      <c r="A198" t="s">
        <v>1</v>
      </c>
      <c r="B198" t="s">
        <v>4</v>
      </c>
      <c r="C198" t="s">
        <v>39</v>
      </c>
      <c r="D198" t="s">
        <v>312</v>
      </c>
      <c r="E198" t="s">
        <v>313</v>
      </c>
      <c r="F198" t="s">
        <v>42</v>
      </c>
      <c r="G198" t="s">
        <v>43</v>
      </c>
      <c r="H198">
        <v>0</v>
      </c>
      <c r="I198">
        <v>72</v>
      </c>
      <c r="J198">
        <v>0</v>
      </c>
      <c r="K198">
        <v>72</v>
      </c>
      <c r="L198" t="s">
        <v>253</v>
      </c>
      <c r="M198" t="s">
        <v>45</v>
      </c>
      <c r="N198">
        <v>0</v>
      </c>
      <c r="O198">
        <v>72</v>
      </c>
      <c r="P198">
        <v>0</v>
      </c>
      <c r="Q198">
        <v>72</v>
      </c>
      <c r="V198">
        <v>128</v>
      </c>
    </row>
    <row r="199" spans="1:22" hidden="1" x14ac:dyDescent="0.3">
      <c r="A199" t="s">
        <v>1</v>
      </c>
      <c r="B199" t="s">
        <v>4</v>
      </c>
      <c r="C199" t="s">
        <v>39</v>
      </c>
      <c r="D199" t="s">
        <v>314</v>
      </c>
      <c r="E199" t="s">
        <v>315</v>
      </c>
      <c r="F199" t="s">
        <v>59</v>
      </c>
      <c r="G199" t="s">
        <v>43</v>
      </c>
      <c r="H199">
        <v>1237</v>
      </c>
      <c r="I199">
        <v>1237</v>
      </c>
      <c r="J199">
        <v>0</v>
      </c>
      <c r="K199">
        <v>0</v>
      </c>
      <c r="L199" t="s">
        <v>253</v>
      </c>
      <c r="M199" t="s">
        <v>45</v>
      </c>
      <c r="N199">
        <v>1237</v>
      </c>
      <c r="O199">
        <v>1237</v>
      </c>
      <c r="P199">
        <v>0</v>
      </c>
      <c r="Q199">
        <v>0</v>
      </c>
      <c r="V199">
        <v>128</v>
      </c>
    </row>
    <row r="200" spans="1:22" hidden="1" x14ac:dyDescent="0.3">
      <c r="A200" t="s">
        <v>1</v>
      </c>
      <c r="B200" t="s">
        <v>4</v>
      </c>
      <c r="C200" t="s">
        <v>39</v>
      </c>
      <c r="D200" t="s">
        <v>316</v>
      </c>
      <c r="E200" t="s">
        <v>317</v>
      </c>
      <c r="F200" t="s">
        <v>59</v>
      </c>
      <c r="G200" t="s">
        <v>43</v>
      </c>
      <c r="H200">
        <v>287</v>
      </c>
      <c r="I200">
        <v>287</v>
      </c>
      <c r="J200">
        <v>0</v>
      </c>
      <c r="K200">
        <v>0</v>
      </c>
      <c r="L200" t="s">
        <v>253</v>
      </c>
      <c r="M200" t="s">
        <v>45</v>
      </c>
      <c r="N200">
        <v>287</v>
      </c>
      <c r="O200">
        <v>287</v>
      </c>
      <c r="P200">
        <v>0</v>
      </c>
      <c r="Q200">
        <v>0</v>
      </c>
      <c r="V200">
        <v>128</v>
      </c>
    </row>
    <row r="201" spans="1:22" hidden="1" x14ac:dyDescent="0.3">
      <c r="A201" t="s">
        <v>1</v>
      </c>
      <c r="B201" t="s">
        <v>4</v>
      </c>
      <c r="C201" t="s">
        <v>39</v>
      </c>
      <c r="D201" t="s">
        <v>318</v>
      </c>
      <c r="E201" t="s">
        <v>319</v>
      </c>
      <c r="F201" t="s">
        <v>59</v>
      </c>
      <c r="G201" t="s">
        <v>43</v>
      </c>
      <c r="H201">
        <v>200</v>
      </c>
      <c r="I201">
        <v>0</v>
      </c>
      <c r="J201">
        <v>200</v>
      </c>
      <c r="K201">
        <v>0</v>
      </c>
      <c r="L201" t="s">
        <v>253</v>
      </c>
      <c r="M201" t="s">
        <v>45</v>
      </c>
      <c r="N201">
        <v>200</v>
      </c>
      <c r="O201">
        <v>0</v>
      </c>
      <c r="P201">
        <v>200</v>
      </c>
      <c r="Q201">
        <v>0</v>
      </c>
    </row>
    <row r="202" spans="1:22" hidden="1" x14ac:dyDescent="0.3">
      <c r="A202" t="s">
        <v>1</v>
      </c>
      <c r="B202" t="s">
        <v>4</v>
      </c>
      <c r="C202" t="s">
        <v>39</v>
      </c>
      <c r="D202" t="s">
        <v>318</v>
      </c>
      <c r="E202" t="s">
        <v>319</v>
      </c>
      <c r="F202" t="s">
        <v>42</v>
      </c>
      <c r="G202" t="s">
        <v>43</v>
      </c>
      <c r="H202">
        <v>0</v>
      </c>
      <c r="I202">
        <v>200</v>
      </c>
      <c r="J202">
        <v>0</v>
      </c>
      <c r="K202">
        <v>200</v>
      </c>
      <c r="L202" t="s">
        <v>253</v>
      </c>
      <c r="M202" t="s">
        <v>45</v>
      </c>
      <c r="N202">
        <v>0</v>
      </c>
      <c r="O202">
        <v>200</v>
      </c>
      <c r="P202">
        <v>0</v>
      </c>
      <c r="Q202">
        <v>200</v>
      </c>
      <c r="V202">
        <v>129</v>
      </c>
    </row>
    <row r="203" spans="1:22" hidden="1" x14ac:dyDescent="0.3">
      <c r="A203" t="s">
        <v>1</v>
      </c>
      <c r="B203" t="s">
        <v>4</v>
      </c>
      <c r="C203" t="s">
        <v>39</v>
      </c>
      <c r="D203" t="s">
        <v>320</v>
      </c>
      <c r="E203" t="s">
        <v>321</v>
      </c>
      <c r="F203" t="s">
        <v>59</v>
      </c>
      <c r="G203" t="s">
        <v>43</v>
      </c>
      <c r="H203">
        <v>427</v>
      </c>
      <c r="I203">
        <v>0</v>
      </c>
      <c r="J203">
        <v>427</v>
      </c>
      <c r="K203">
        <v>0</v>
      </c>
      <c r="L203" t="s">
        <v>253</v>
      </c>
      <c r="M203" t="s">
        <v>45</v>
      </c>
      <c r="N203">
        <v>427</v>
      </c>
      <c r="O203">
        <v>0</v>
      </c>
      <c r="P203">
        <v>427</v>
      </c>
      <c r="Q203">
        <v>0</v>
      </c>
    </row>
    <row r="204" spans="1:22" hidden="1" x14ac:dyDescent="0.3">
      <c r="A204" t="s">
        <v>1</v>
      </c>
      <c r="B204" t="s">
        <v>4</v>
      </c>
      <c r="C204" t="s">
        <v>39</v>
      </c>
      <c r="D204" t="s">
        <v>320</v>
      </c>
      <c r="E204" t="s">
        <v>321</v>
      </c>
      <c r="F204" t="s">
        <v>42</v>
      </c>
      <c r="G204" t="s">
        <v>43</v>
      </c>
      <c r="H204">
        <v>0</v>
      </c>
      <c r="I204">
        <v>427</v>
      </c>
      <c r="J204">
        <v>0</v>
      </c>
      <c r="K204">
        <v>427</v>
      </c>
      <c r="L204" t="s">
        <v>253</v>
      </c>
      <c r="M204" t="s">
        <v>45</v>
      </c>
      <c r="N204">
        <v>0</v>
      </c>
      <c r="O204">
        <v>427</v>
      </c>
      <c r="P204">
        <v>0</v>
      </c>
      <c r="Q204">
        <v>427</v>
      </c>
      <c r="V204">
        <v>129</v>
      </c>
    </row>
    <row r="205" spans="1:22" hidden="1" x14ac:dyDescent="0.3">
      <c r="A205" t="s">
        <v>1</v>
      </c>
      <c r="B205" t="s">
        <v>4</v>
      </c>
      <c r="C205" t="s">
        <v>39</v>
      </c>
      <c r="D205" t="s">
        <v>322</v>
      </c>
      <c r="E205" t="s">
        <v>323</v>
      </c>
      <c r="F205" t="s">
        <v>59</v>
      </c>
      <c r="G205" t="s">
        <v>43</v>
      </c>
      <c r="H205">
        <v>600</v>
      </c>
      <c r="I205">
        <v>0</v>
      </c>
      <c r="J205">
        <v>600</v>
      </c>
      <c r="K205">
        <v>0</v>
      </c>
      <c r="L205" t="s">
        <v>253</v>
      </c>
      <c r="M205" t="s">
        <v>45</v>
      </c>
      <c r="N205">
        <v>600</v>
      </c>
      <c r="O205">
        <v>0</v>
      </c>
      <c r="P205">
        <v>600</v>
      </c>
      <c r="Q205">
        <v>0</v>
      </c>
    </row>
    <row r="206" spans="1:22" hidden="1" x14ac:dyDescent="0.3">
      <c r="A206" t="s">
        <v>1</v>
      </c>
      <c r="B206" t="s">
        <v>4</v>
      </c>
      <c r="C206" t="s">
        <v>39</v>
      </c>
      <c r="D206" t="s">
        <v>322</v>
      </c>
      <c r="E206" t="s">
        <v>323</v>
      </c>
      <c r="F206" t="s">
        <v>42</v>
      </c>
      <c r="G206" t="s">
        <v>43</v>
      </c>
      <c r="H206">
        <v>0</v>
      </c>
      <c r="I206">
        <v>600</v>
      </c>
      <c r="J206">
        <v>0</v>
      </c>
      <c r="K206">
        <v>600</v>
      </c>
      <c r="L206" t="s">
        <v>253</v>
      </c>
      <c r="M206" t="s">
        <v>45</v>
      </c>
      <c r="N206">
        <v>0</v>
      </c>
      <c r="O206">
        <v>600</v>
      </c>
      <c r="P206">
        <v>0</v>
      </c>
      <c r="Q206">
        <v>600</v>
      </c>
      <c r="V206">
        <v>129</v>
      </c>
    </row>
    <row r="207" spans="1:22" hidden="1" x14ac:dyDescent="0.3">
      <c r="A207" t="s">
        <v>1</v>
      </c>
      <c r="B207" t="s">
        <v>4</v>
      </c>
      <c r="C207" t="s">
        <v>39</v>
      </c>
      <c r="D207" t="s">
        <v>324</v>
      </c>
      <c r="E207" t="s">
        <v>325</v>
      </c>
      <c r="F207" t="s">
        <v>59</v>
      </c>
      <c r="G207" t="s">
        <v>43</v>
      </c>
      <c r="H207">
        <v>997</v>
      </c>
      <c r="I207">
        <v>997</v>
      </c>
      <c r="J207">
        <v>0</v>
      </c>
      <c r="K207">
        <v>0</v>
      </c>
      <c r="L207" t="s">
        <v>253</v>
      </c>
      <c r="M207" t="s">
        <v>45</v>
      </c>
      <c r="N207">
        <v>997</v>
      </c>
      <c r="O207">
        <v>997</v>
      </c>
      <c r="P207">
        <v>0</v>
      </c>
      <c r="Q207">
        <v>0</v>
      </c>
      <c r="V207">
        <v>129</v>
      </c>
    </row>
    <row r="208" spans="1:22" hidden="1" x14ac:dyDescent="0.3">
      <c r="A208" t="s">
        <v>1</v>
      </c>
      <c r="B208" t="s">
        <v>4</v>
      </c>
      <c r="C208" t="s">
        <v>39</v>
      </c>
      <c r="D208" t="s">
        <v>326</v>
      </c>
      <c r="E208" t="s">
        <v>327</v>
      </c>
      <c r="F208" t="s">
        <v>59</v>
      </c>
      <c r="G208" t="s">
        <v>43</v>
      </c>
      <c r="H208">
        <v>2140</v>
      </c>
      <c r="I208">
        <v>2140</v>
      </c>
      <c r="J208">
        <v>0</v>
      </c>
      <c r="K208">
        <v>0</v>
      </c>
      <c r="L208" t="s">
        <v>253</v>
      </c>
      <c r="M208" t="s">
        <v>45</v>
      </c>
      <c r="N208">
        <v>2140</v>
      </c>
      <c r="O208">
        <v>2140</v>
      </c>
      <c r="P208">
        <v>0</v>
      </c>
      <c r="Q208">
        <v>0</v>
      </c>
      <c r="V208">
        <v>129</v>
      </c>
    </row>
    <row r="209" spans="1:22" hidden="1" x14ac:dyDescent="0.3">
      <c r="A209" t="s">
        <v>1</v>
      </c>
      <c r="B209" t="s">
        <v>4</v>
      </c>
      <c r="C209" t="s">
        <v>39</v>
      </c>
      <c r="D209" t="s">
        <v>328</v>
      </c>
      <c r="E209" t="s">
        <v>329</v>
      </c>
      <c r="F209" t="s">
        <v>59</v>
      </c>
      <c r="G209" t="s">
        <v>43</v>
      </c>
      <c r="H209">
        <v>400</v>
      </c>
      <c r="I209">
        <v>400</v>
      </c>
      <c r="J209">
        <v>0</v>
      </c>
      <c r="K209">
        <v>0</v>
      </c>
      <c r="L209" t="s">
        <v>253</v>
      </c>
      <c r="M209" t="s">
        <v>45</v>
      </c>
      <c r="N209">
        <v>400</v>
      </c>
      <c r="O209">
        <v>400</v>
      </c>
      <c r="P209">
        <v>0</v>
      </c>
      <c r="Q209">
        <v>0</v>
      </c>
      <c r="V209">
        <v>129</v>
      </c>
    </row>
    <row r="210" spans="1:22" hidden="1" x14ac:dyDescent="0.3">
      <c r="A210" t="s">
        <v>1</v>
      </c>
      <c r="B210" t="s">
        <v>4</v>
      </c>
      <c r="C210" t="s">
        <v>39</v>
      </c>
      <c r="D210" t="s">
        <v>330</v>
      </c>
      <c r="E210" t="s">
        <v>331</v>
      </c>
      <c r="F210" t="s">
        <v>59</v>
      </c>
      <c r="G210" t="s">
        <v>43</v>
      </c>
      <c r="H210">
        <v>600</v>
      </c>
      <c r="I210">
        <v>600</v>
      </c>
      <c r="J210">
        <v>0</v>
      </c>
      <c r="K210">
        <v>0</v>
      </c>
      <c r="L210" t="s">
        <v>253</v>
      </c>
      <c r="M210" t="s">
        <v>45</v>
      </c>
      <c r="N210">
        <v>600</v>
      </c>
      <c r="O210">
        <v>600</v>
      </c>
      <c r="P210">
        <v>0</v>
      </c>
      <c r="Q210">
        <v>0</v>
      </c>
      <c r="V210">
        <v>129</v>
      </c>
    </row>
    <row r="211" spans="1:22" hidden="1" x14ac:dyDescent="0.3">
      <c r="A211" t="s">
        <v>1</v>
      </c>
      <c r="B211" t="s">
        <v>4</v>
      </c>
      <c r="C211" t="s">
        <v>39</v>
      </c>
      <c r="D211">
        <v>70331</v>
      </c>
      <c r="E211" t="s">
        <v>332</v>
      </c>
      <c r="F211" t="s">
        <v>59</v>
      </c>
      <c r="G211" t="s">
        <v>43</v>
      </c>
      <c r="H211">
        <v>252</v>
      </c>
      <c r="I211">
        <v>252</v>
      </c>
      <c r="J211">
        <v>0</v>
      </c>
      <c r="K211">
        <v>0</v>
      </c>
      <c r="L211" t="s">
        <v>253</v>
      </c>
      <c r="M211" t="s">
        <v>45</v>
      </c>
      <c r="N211">
        <v>252</v>
      </c>
      <c r="O211">
        <v>252</v>
      </c>
      <c r="P211">
        <v>0</v>
      </c>
      <c r="Q211">
        <v>0</v>
      </c>
      <c r="V211">
        <v>127</v>
      </c>
    </row>
    <row r="212" spans="1:22" hidden="1" x14ac:dyDescent="0.3">
      <c r="A212" t="s">
        <v>1</v>
      </c>
      <c r="B212" t="s">
        <v>4</v>
      </c>
      <c r="C212" t="s">
        <v>39</v>
      </c>
      <c r="D212">
        <v>70611</v>
      </c>
      <c r="E212" t="s">
        <v>333</v>
      </c>
      <c r="F212" t="s">
        <v>59</v>
      </c>
      <c r="G212" t="s">
        <v>43</v>
      </c>
      <c r="H212">
        <v>989998</v>
      </c>
      <c r="I212">
        <v>0</v>
      </c>
      <c r="J212">
        <v>989997</v>
      </c>
      <c r="K212">
        <v>0</v>
      </c>
      <c r="L212" t="s">
        <v>253</v>
      </c>
      <c r="M212" t="s">
        <v>45</v>
      </c>
      <c r="N212">
        <v>989998</v>
      </c>
      <c r="O212">
        <v>0</v>
      </c>
      <c r="P212">
        <v>989997</v>
      </c>
      <c r="Q212">
        <v>0</v>
      </c>
      <c r="V212">
        <v>163</v>
      </c>
    </row>
    <row r="213" spans="1:22" hidden="1" x14ac:dyDescent="0.3">
      <c r="A213" t="s">
        <v>1</v>
      </c>
      <c r="B213" t="s">
        <v>4</v>
      </c>
      <c r="C213" t="s">
        <v>39</v>
      </c>
      <c r="D213">
        <v>70611</v>
      </c>
      <c r="E213" t="s">
        <v>333</v>
      </c>
      <c r="F213" t="s">
        <v>42</v>
      </c>
      <c r="G213" t="s">
        <v>43</v>
      </c>
      <c r="H213">
        <v>0</v>
      </c>
      <c r="I213">
        <v>989997</v>
      </c>
      <c r="J213">
        <v>0</v>
      </c>
      <c r="K213">
        <v>989997</v>
      </c>
      <c r="L213" t="s">
        <v>253</v>
      </c>
      <c r="M213" t="s">
        <v>45</v>
      </c>
      <c r="N213">
        <v>0</v>
      </c>
      <c r="O213">
        <v>989997</v>
      </c>
      <c r="P213">
        <v>0</v>
      </c>
      <c r="Q213">
        <v>989997</v>
      </c>
      <c r="V213">
        <v>163</v>
      </c>
    </row>
    <row r="214" spans="1:22" hidden="1" x14ac:dyDescent="0.3">
      <c r="A214" t="s">
        <v>1</v>
      </c>
      <c r="B214" t="s">
        <v>4</v>
      </c>
      <c r="C214" t="s">
        <v>39</v>
      </c>
      <c r="D214">
        <v>749973</v>
      </c>
      <c r="E214" t="s">
        <v>334</v>
      </c>
      <c r="F214" t="s">
        <v>59</v>
      </c>
      <c r="G214" t="s">
        <v>43</v>
      </c>
      <c r="H214">
        <v>19385</v>
      </c>
      <c r="I214">
        <v>19385</v>
      </c>
      <c r="J214">
        <v>0</v>
      </c>
      <c r="K214">
        <v>0</v>
      </c>
      <c r="L214" t="s">
        <v>253</v>
      </c>
      <c r="M214" t="s">
        <v>45</v>
      </c>
      <c r="N214">
        <v>19385</v>
      </c>
      <c r="O214">
        <v>19385</v>
      </c>
      <c r="P214">
        <v>0</v>
      </c>
      <c r="Q214">
        <v>0</v>
      </c>
      <c r="V214">
        <v>268</v>
      </c>
    </row>
    <row r="215" spans="1:22" hidden="1" x14ac:dyDescent="0.3">
      <c r="A215" t="s">
        <v>1</v>
      </c>
      <c r="B215" t="s">
        <v>4</v>
      </c>
      <c r="C215" t="s">
        <v>39</v>
      </c>
      <c r="D215" t="s">
        <v>335</v>
      </c>
      <c r="E215" t="s">
        <v>336</v>
      </c>
      <c r="F215" t="s">
        <v>59</v>
      </c>
      <c r="G215" t="s">
        <v>43</v>
      </c>
      <c r="H215">
        <v>11501</v>
      </c>
      <c r="I215">
        <v>0</v>
      </c>
      <c r="J215">
        <v>11501</v>
      </c>
      <c r="K215">
        <v>0</v>
      </c>
      <c r="L215" t="s">
        <v>253</v>
      </c>
      <c r="M215" t="s">
        <v>45</v>
      </c>
      <c r="N215">
        <v>11501</v>
      </c>
      <c r="O215">
        <v>0</v>
      </c>
      <c r="P215">
        <v>11501</v>
      </c>
      <c r="Q215">
        <v>0</v>
      </c>
    </row>
    <row r="216" spans="1:22" hidden="1" x14ac:dyDescent="0.3">
      <c r="A216" t="s">
        <v>1</v>
      </c>
      <c r="B216" t="s">
        <v>4</v>
      </c>
      <c r="C216" t="s">
        <v>39</v>
      </c>
      <c r="D216" t="s">
        <v>335</v>
      </c>
      <c r="E216" t="s">
        <v>336</v>
      </c>
      <c r="F216" t="s">
        <v>42</v>
      </c>
      <c r="G216" t="s">
        <v>43</v>
      </c>
      <c r="H216">
        <v>0</v>
      </c>
      <c r="I216">
        <v>11501</v>
      </c>
      <c r="J216">
        <v>0</v>
      </c>
      <c r="K216">
        <v>11501</v>
      </c>
      <c r="L216" t="s">
        <v>253</v>
      </c>
      <c r="M216" t="s">
        <v>45</v>
      </c>
      <c r="N216">
        <v>0</v>
      </c>
      <c r="O216">
        <v>11501</v>
      </c>
      <c r="P216">
        <v>0</v>
      </c>
      <c r="Q216">
        <v>11501</v>
      </c>
      <c r="V216">
        <v>276</v>
      </c>
    </row>
    <row r="217" spans="1:22" hidden="1" x14ac:dyDescent="0.3">
      <c r="A217" t="s">
        <v>1</v>
      </c>
      <c r="B217" t="s">
        <v>4</v>
      </c>
      <c r="C217" t="s">
        <v>39</v>
      </c>
      <c r="D217" t="s">
        <v>337</v>
      </c>
      <c r="E217" t="s">
        <v>338</v>
      </c>
      <c r="F217" t="s">
        <v>59</v>
      </c>
      <c r="G217" t="s">
        <v>43</v>
      </c>
      <c r="H217">
        <v>22</v>
      </c>
      <c r="I217">
        <v>22</v>
      </c>
      <c r="J217">
        <v>0</v>
      </c>
      <c r="K217">
        <v>0</v>
      </c>
      <c r="L217" t="s">
        <v>253</v>
      </c>
      <c r="M217" t="s">
        <v>45</v>
      </c>
      <c r="N217">
        <v>22</v>
      </c>
      <c r="O217">
        <v>22</v>
      </c>
      <c r="P217">
        <v>0</v>
      </c>
      <c r="Q217">
        <v>0</v>
      </c>
      <c r="V217">
        <v>276</v>
      </c>
    </row>
    <row r="218" spans="1:22" hidden="1" x14ac:dyDescent="0.3">
      <c r="A218" t="s">
        <v>1</v>
      </c>
      <c r="B218" t="s">
        <v>4</v>
      </c>
      <c r="C218" t="s">
        <v>39</v>
      </c>
      <c r="D218" t="s">
        <v>339</v>
      </c>
      <c r="E218" t="s">
        <v>340</v>
      </c>
      <c r="F218" t="s">
        <v>59</v>
      </c>
      <c r="G218" t="s">
        <v>43</v>
      </c>
      <c r="H218">
        <v>47904</v>
      </c>
      <c r="I218">
        <v>0</v>
      </c>
      <c r="J218">
        <v>47904</v>
      </c>
      <c r="K218">
        <v>0</v>
      </c>
      <c r="L218" t="s">
        <v>253</v>
      </c>
      <c r="M218" t="s">
        <v>45</v>
      </c>
      <c r="N218">
        <v>47904</v>
      </c>
      <c r="O218">
        <v>0</v>
      </c>
      <c r="P218">
        <v>47904</v>
      </c>
      <c r="Q218">
        <v>0</v>
      </c>
    </row>
    <row r="219" spans="1:22" hidden="1" x14ac:dyDescent="0.3">
      <c r="A219" t="s">
        <v>1</v>
      </c>
      <c r="B219" t="s">
        <v>4</v>
      </c>
      <c r="C219" t="s">
        <v>39</v>
      </c>
      <c r="D219" t="s">
        <v>339</v>
      </c>
      <c r="E219" t="s">
        <v>340</v>
      </c>
      <c r="F219" t="s">
        <v>42</v>
      </c>
      <c r="G219" t="s">
        <v>43</v>
      </c>
      <c r="H219">
        <v>0</v>
      </c>
      <c r="I219">
        <v>47904</v>
      </c>
      <c r="J219">
        <v>0</v>
      </c>
      <c r="K219">
        <v>47904</v>
      </c>
      <c r="L219" t="s">
        <v>253</v>
      </c>
      <c r="M219" t="s">
        <v>45</v>
      </c>
      <c r="N219">
        <v>0</v>
      </c>
      <c r="O219">
        <v>47904</v>
      </c>
      <c r="P219">
        <v>0</v>
      </c>
      <c r="Q219">
        <v>47904</v>
      </c>
      <c r="V219">
        <v>276</v>
      </c>
    </row>
    <row r="220" spans="1:22" hidden="1" x14ac:dyDescent="0.3">
      <c r="A220" t="s">
        <v>1</v>
      </c>
      <c r="B220" t="s">
        <v>4</v>
      </c>
      <c r="C220" t="s">
        <v>39</v>
      </c>
      <c r="D220" t="s">
        <v>341</v>
      </c>
      <c r="E220" t="s">
        <v>342</v>
      </c>
      <c r="F220" t="s">
        <v>59</v>
      </c>
      <c r="G220" t="s">
        <v>43</v>
      </c>
      <c r="H220">
        <v>34276</v>
      </c>
      <c r="I220">
        <v>34276</v>
      </c>
      <c r="J220">
        <v>0</v>
      </c>
      <c r="K220">
        <v>0</v>
      </c>
      <c r="L220" t="s">
        <v>253</v>
      </c>
      <c r="M220" t="s">
        <v>45</v>
      </c>
      <c r="N220">
        <v>34276</v>
      </c>
      <c r="O220">
        <v>34276</v>
      </c>
      <c r="P220">
        <v>0</v>
      </c>
      <c r="Q220">
        <v>0</v>
      </c>
      <c r="V220">
        <v>276</v>
      </c>
    </row>
    <row r="221" spans="1:22" hidden="1" x14ac:dyDescent="0.3">
      <c r="A221" t="s">
        <v>1</v>
      </c>
      <c r="B221" t="s">
        <v>4</v>
      </c>
      <c r="C221" t="s">
        <v>39</v>
      </c>
      <c r="D221" t="s">
        <v>343</v>
      </c>
      <c r="E221" t="s">
        <v>344</v>
      </c>
      <c r="F221" t="s">
        <v>59</v>
      </c>
      <c r="G221" t="s">
        <v>43</v>
      </c>
      <c r="H221">
        <v>20000</v>
      </c>
      <c r="I221">
        <v>20000</v>
      </c>
      <c r="J221">
        <v>0</v>
      </c>
      <c r="K221">
        <v>0</v>
      </c>
      <c r="L221" t="s">
        <v>253</v>
      </c>
      <c r="M221" t="s">
        <v>45</v>
      </c>
      <c r="N221">
        <v>20000</v>
      </c>
      <c r="O221">
        <v>20000</v>
      </c>
      <c r="P221">
        <v>0</v>
      </c>
      <c r="Q221">
        <v>0</v>
      </c>
      <c r="V221">
        <v>276</v>
      </c>
    </row>
    <row r="222" spans="1:22" hidden="1" x14ac:dyDescent="0.3">
      <c r="A222" t="s">
        <v>1</v>
      </c>
      <c r="B222" t="s">
        <v>4</v>
      </c>
      <c r="C222" t="s">
        <v>39</v>
      </c>
      <c r="D222" t="s">
        <v>345</v>
      </c>
      <c r="E222" t="s">
        <v>346</v>
      </c>
      <c r="F222" t="s">
        <v>59</v>
      </c>
      <c r="G222" t="s">
        <v>43</v>
      </c>
      <c r="H222">
        <v>165</v>
      </c>
      <c r="I222">
        <v>0</v>
      </c>
      <c r="J222">
        <v>165</v>
      </c>
      <c r="K222">
        <v>0</v>
      </c>
      <c r="L222" t="s">
        <v>253</v>
      </c>
      <c r="M222" t="s">
        <v>45</v>
      </c>
      <c r="N222">
        <v>165</v>
      </c>
      <c r="O222">
        <v>0</v>
      </c>
      <c r="P222">
        <v>165</v>
      </c>
      <c r="Q222">
        <v>0</v>
      </c>
    </row>
    <row r="223" spans="1:22" hidden="1" x14ac:dyDescent="0.3">
      <c r="A223" t="s">
        <v>1</v>
      </c>
      <c r="B223" t="s">
        <v>4</v>
      </c>
      <c r="C223" t="s">
        <v>39</v>
      </c>
      <c r="D223" t="s">
        <v>345</v>
      </c>
      <c r="E223" t="s">
        <v>346</v>
      </c>
      <c r="F223" t="s">
        <v>42</v>
      </c>
      <c r="G223" t="s">
        <v>43</v>
      </c>
      <c r="H223">
        <v>0</v>
      </c>
      <c r="I223">
        <v>165</v>
      </c>
      <c r="J223">
        <v>0</v>
      </c>
      <c r="K223">
        <v>165</v>
      </c>
      <c r="L223" t="s">
        <v>253</v>
      </c>
      <c r="M223" t="s">
        <v>45</v>
      </c>
      <c r="N223">
        <v>0</v>
      </c>
      <c r="O223">
        <v>165</v>
      </c>
      <c r="P223">
        <v>0</v>
      </c>
      <c r="Q223">
        <v>165</v>
      </c>
      <c r="V223">
        <v>277</v>
      </c>
    </row>
    <row r="224" spans="1:22" hidden="1" x14ac:dyDescent="0.3">
      <c r="A224" t="s">
        <v>1</v>
      </c>
      <c r="B224" t="s">
        <v>4</v>
      </c>
      <c r="C224" t="s">
        <v>39</v>
      </c>
      <c r="D224" t="s">
        <v>347</v>
      </c>
      <c r="E224" t="s">
        <v>348</v>
      </c>
      <c r="F224" t="s">
        <v>59</v>
      </c>
      <c r="G224" t="s">
        <v>43</v>
      </c>
      <c r="H224">
        <v>7264</v>
      </c>
      <c r="I224">
        <v>7264</v>
      </c>
      <c r="J224">
        <v>0</v>
      </c>
      <c r="K224">
        <v>0</v>
      </c>
      <c r="L224" t="s">
        <v>253</v>
      </c>
      <c r="M224" t="s">
        <v>45</v>
      </c>
      <c r="N224">
        <v>7264</v>
      </c>
      <c r="O224">
        <v>7264</v>
      </c>
      <c r="P224">
        <v>0</v>
      </c>
      <c r="Q224">
        <v>0</v>
      </c>
      <c r="V224">
        <v>277</v>
      </c>
    </row>
    <row r="225" spans="1:22" hidden="1" x14ac:dyDescent="0.3">
      <c r="A225" t="s">
        <v>1</v>
      </c>
      <c r="B225" t="s">
        <v>4</v>
      </c>
      <c r="C225" t="s">
        <v>39</v>
      </c>
      <c r="D225" t="s">
        <v>349</v>
      </c>
      <c r="E225" t="s">
        <v>350</v>
      </c>
      <c r="F225" t="s">
        <v>59</v>
      </c>
      <c r="G225" t="s">
        <v>43</v>
      </c>
      <c r="H225">
        <v>891</v>
      </c>
      <c r="I225">
        <v>0</v>
      </c>
      <c r="J225">
        <v>891</v>
      </c>
      <c r="K225">
        <v>0</v>
      </c>
      <c r="L225" t="s">
        <v>253</v>
      </c>
      <c r="M225" t="s">
        <v>45</v>
      </c>
      <c r="N225">
        <v>891</v>
      </c>
      <c r="O225">
        <v>0</v>
      </c>
      <c r="P225">
        <v>891</v>
      </c>
      <c r="Q225">
        <v>0</v>
      </c>
    </row>
    <row r="226" spans="1:22" hidden="1" x14ac:dyDescent="0.3">
      <c r="A226" t="s">
        <v>1</v>
      </c>
      <c r="B226" t="s">
        <v>4</v>
      </c>
      <c r="C226" t="s">
        <v>39</v>
      </c>
      <c r="D226" t="s">
        <v>349</v>
      </c>
      <c r="E226" t="s">
        <v>350</v>
      </c>
      <c r="F226" t="s">
        <v>42</v>
      </c>
      <c r="G226" t="s">
        <v>43</v>
      </c>
      <c r="H226">
        <v>0</v>
      </c>
      <c r="I226">
        <v>891</v>
      </c>
      <c r="J226">
        <v>0</v>
      </c>
      <c r="K226">
        <v>891</v>
      </c>
      <c r="L226" t="s">
        <v>253</v>
      </c>
      <c r="M226" t="s">
        <v>45</v>
      </c>
      <c r="N226">
        <v>0</v>
      </c>
      <c r="O226">
        <v>891</v>
      </c>
      <c r="P226">
        <v>0</v>
      </c>
      <c r="Q226">
        <v>891</v>
      </c>
      <c r="V226">
        <v>277</v>
      </c>
    </row>
    <row r="227" spans="1:22" hidden="1" x14ac:dyDescent="0.3">
      <c r="A227" t="s">
        <v>1</v>
      </c>
      <c r="B227" t="s">
        <v>4</v>
      </c>
      <c r="C227" t="s">
        <v>39</v>
      </c>
      <c r="D227" t="s">
        <v>351</v>
      </c>
      <c r="E227" t="s">
        <v>352</v>
      </c>
      <c r="F227" t="s">
        <v>59</v>
      </c>
      <c r="G227" t="s">
        <v>43</v>
      </c>
      <c r="H227">
        <v>767</v>
      </c>
      <c r="I227">
        <v>767</v>
      </c>
      <c r="J227">
        <v>0</v>
      </c>
      <c r="K227">
        <v>0</v>
      </c>
      <c r="L227" t="s">
        <v>253</v>
      </c>
      <c r="M227" t="s">
        <v>45</v>
      </c>
      <c r="N227">
        <v>767</v>
      </c>
      <c r="O227">
        <v>767</v>
      </c>
      <c r="P227">
        <v>0</v>
      </c>
      <c r="Q227">
        <v>0</v>
      </c>
      <c r="V227">
        <v>277</v>
      </c>
    </row>
    <row r="228" spans="1:22" hidden="1" x14ac:dyDescent="0.3">
      <c r="A228" t="s">
        <v>1</v>
      </c>
      <c r="B228" t="s">
        <v>4</v>
      </c>
      <c r="C228" t="s">
        <v>39</v>
      </c>
      <c r="D228" t="s">
        <v>353</v>
      </c>
      <c r="E228" t="s">
        <v>354</v>
      </c>
      <c r="F228" t="s">
        <v>42</v>
      </c>
      <c r="G228" t="s">
        <v>43</v>
      </c>
      <c r="H228">
        <v>1060000</v>
      </c>
      <c r="I228">
        <v>1060000</v>
      </c>
      <c r="J228">
        <v>0</v>
      </c>
      <c r="K228">
        <v>0</v>
      </c>
      <c r="L228" t="s">
        <v>44</v>
      </c>
      <c r="M228" t="s">
        <v>45</v>
      </c>
      <c r="N228">
        <v>1060000</v>
      </c>
      <c r="O228">
        <v>1060000</v>
      </c>
      <c r="P228">
        <v>0</v>
      </c>
      <c r="Q228">
        <v>0</v>
      </c>
    </row>
    <row r="229" spans="1:22" hidden="1" x14ac:dyDescent="0.3">
      <c r="A229" t="s">
        <v>1</v>
      </c>
      <c r="B229" t="s">
        <v>4</v>
      </c>
      <c r="C229" t="s">
        <v>39</v>
      </c>
      <c r="D229" t="s">
        <v>355</v>
      </c>
      <c r="E229" t="s">
        <v>356</v>
      </c>
      <c r="F229" t="s">
        <v>59</v>
      </c>
      <c r="G229" t="s">
        <v>43</v>
      </c>
      <c r="H229">
        <v>6650000</v>
      </c>
      <c r="I229">
        <v>6650000</v>
      </c>
      <c r="J229">
        <v>0</v>
      </c>
      <c r="K229">
        <v>0</v>
      </c>
      <c r="L229" t="s">
        <v>44</v>
      </c>
      <c r="M229" t="s">
        <v>45</v>
      </c>
      <c r="N229">
        <v>6650000</v>
      </c>
      <c r="O229">
        <v>6650000</v>
      </c>
      <c r="P229">
        <v>0</v>
      </c>
      <c r="Q229">
        <v>0</v>
      </c>
    </row>
    <row r="230" spans="1:22" hidden="1" x14ac:dyDescent="0.3">
      <c r="A230" t="s">
        <v>1</v>
      </c>
      <c r="B230" t="s">
        <v>4</v>
      </c>
      <c r="C230" t="s">
        <v>39</v>
      </c>
      <c r="D230" t="s">
        <v>357</v>
      </c>
      <c r="E230" t="s">
        <v>358</v>
      </c>
      <c r="F230" t="s">
        <v>59</v>
      </c>
      <c r="G230" t="s">
        <v>43</v>
      </c>
      <c r="H230">
        <v>1540000</v>
      </c>
      <c r="I230">
        <v>1540000</v>
      </c>
      <c r="J230">
        <v>0</v>
      </c>
      <c r="K230">
        <v>0</v>
      </c>
      <c r="L230" t="s">
        <v>44</v>
      </c>
      <c r="M230" t="s">
        <v>45</v>
      </c>
      <c r="N230">
        <v>1540000</v>
      </c>
      <c r="O230">
        <v>1540000</v>
      </c>
      <c r="P230">
        <v>0</v>
      </c>
      <c r="Q230">
        <v>0</v>
      </c>
    </row>
    <row r="231" spans="1:22" hidden="1" x14ac:dyDescent="0.3">
      <c r="A231" t="s">
        <v>1</v>
      </c>
      <c r="B231" t="s">
        <v>4</v>
      </c>
      <c r="C231" t="s">
        <v>39</v>
      </c>
      <c r="D231">
        <v>9619</v>
      </c>
      <c r="E231" t="s">
        <v>359</v>
      </c>
      <c r="F231" t="s">
        <v>42</v>
      </c>
      <c r="G231" t="s">
        <v>43</v>
      </c>
      <c r="H231">
        <v>23317093</v>
      </c>
      <c r="I231">
        <v>0</v>
      </c>
      <c r="J231">
        <v>23317093</v>
      </c>
      <c r="K231">
        <v>0</v>
      </c>
      <c r="L231" t="s">
        <v>44</v>
      </c>
      <c r="M231" t="s">
        <v>45</v>
      </c>
      <c r="N231">
        <v>23317093</v>
      </c>
      <c r="O231">
        <v>0</v>
      </c>
      <c r="P231">
        <v>23317093</v>
      </c>
      <c r="Q231">
        <v>0</v>
      </c>
      <c r="R231" t="s">
        <v>360</v>
      </c>
      <c r="S231" t="s">
        <v>46</v>
      </c>
    </row>
    <row r="232" spans="1:22" hidden="1" x14ac:dyDescent="0.3">
      <c r="A232" t="s">
        <v>1</v>
      </c>
      <c r="B232" t="s">
        <v>4</v>
      </c>
      <c r="C232" t="s">
        <v>39</v>
      </c>
      <c r="D232" t="s">
        <v>361</v>
      </c>
      <c r="E232" t="s">
        <v>362</v>
      </c>
      <c r="F232" t="s">
        <v>59</v>
      </c>
      <c r="G232" t="s">
        <v>43</v>
      </c>
      <c r="H232">
        <v>246461479</v>
      </c>
      <c r="I232">
        <v>0</v>
      </c>
      <c r="J232">
        <v>246461479</v>
      </c>
      <c r="K232">
        <v>0</v>
      </c>
      <c r="L232" t="s">
        <v>44</v>
      </c>
      <c r="M232" t="s">
        <v>45</v>
      </c>
      <c r="N232">
        <v>246461479</v>
      </c>
      <c r="O232">
        <v>0</v>
      </c>
      <c r="P232">
        <v>246461479</v>
      </c>
      <c r="Q232">
        <v>0</v>
      </c>
      <c r="R232">
        <v>909</v>
      </c>
      <c r="S232" t="s">
        <v>46</v>
      </c>
    </row>
    <row r="233" spans="1:22" hidden="1" x14ac:dyDescent="0.3">
      <c r="A233" t="s">
        <v>1</v>
      </c>
      <c r="B233" t="s">
        <v>4</v>
      </c>
      <c r="C233" t="s">
        <v>39</v>
      </c>
      <c r="D233" t="s">
        <v>361</v>
      </c>
      <c r="E233" t="s">
        <v>362</v>
      </c>
      <c r="F233" t="s">
        <v>42</v>
      </c>
      <c r="G233" t="s">
        <v>43</v>
      </c>
      <c r="H233">
        <v>29949406</v>
      </c>
      <c r="I233">
        <v>0</v>
      </c>
      <c r="J233">
        <v>29949406</v>
      </c>
      <c r="K233">
        <v>0</v>
      </c>
      <c r="L233" t="s">
        <v>44</v>
      </c>
      <c r="M233" t="s">
        <v>45</v>
      </c>
      <c r="N233">
        <v>29949406</v>
      </c>
      <c r="O233">
        <v>0</v>
      </c>
      <c r="P233">
        <v>29949406</v>
      </c>
      <c r="Q233">
        <v>0</v>
      </c>
      <c r="R233">
        <v>909</v>
      </c>
      <c r="S233" t="s">
        <v>46</v>
      </c>
    </row>
    <row r="234" spans="1:22" hidden="1" x14ac:dyDescent="0.3">
      <c r="A234" t="s">
        <v>1</v>
      </c>
      <c r="B234" t="s">
        <v>4</v>
      </c>
      <c r="C234" t="s">
        <v>39</v>
      </c>
      <c r="D234">
        <v>999</v>
      </c>
      <c r="E234" t="s">
        <v>363</v>
      </c>
      <c r="F234" t="s">
        <v>59</v>
      </c>
      <c r="G234" t="s">
        <v>43</v>
      </c>
      <c r="H234">
        <v>8190000</v>
      </c>
      <c r="I234">
        <v>18869136</v>
      </c>
      <c r="J234">
        <v>0</v>
      </c>
      <c r="K234">
        <v>10679136</v>
      </c>
      <c r="L234" t="s">
        <v>44</v>
      </c>
      <c r="M234" t="s">
        <v>45</v>
      </c>
      <c r="N234">
        <v>8190000</v>
      </c>
      <c r="O234">
        <v>18869136</v>
      </c>
      <c r="P234">
        <v>0</v>
      </c>
      <c r="Q234">
        <v>10679136</v>
      </c>
    </row>
    <row r="235" spans="1:22" hidden="1" x14ac:dyDescent="0.3">
      <c r="A235" t="s">
        <v>1</v>
      </c>
      <c r="B235" t="s">
        <v>4</v>
      </c>
      <c r="C235" t="s">
        <v>39</v>
      </c>
      <c r="D235">
        <v>999</v>
      </c>
      <c r="E235" t="s">
        <v>363</v>
      </c>
      <c r="F235" t="s">
        <v>42</v>
      </c>
      <c r="G235" t="s">
        <v>43</v>
      </c>
      <c r="H235">
        <v>11739136</v>
      </c>
      <c r="I235">
        <v>1060000</v>
      </c>
      <c r="J235">
        <v>10679136</v>
      </c>
      <c r="K235">
        <v>0</v>
      </c>
      <c r="L235" t="s">
        <v>44</v>
      </c>
      <c r="M235" t="s">
        <v>45</v>
      </c>
      <c r="N235">
        <v>11739136</v>
      </c>
      <c r="O235">
        <v>1060000</v>
      </c>
      <c r="P235">
        <v>10679136</v>
      </c>
      <c r="Q235">
        <v>0</v>
      </c>
    </row>
    <row r="236" spans="1:22" hidden="1" x14ac:dyDescent="0.3">
      <c r="A236" t="s">
        <v>1</v>
      </c>
      <c r="B236" t="s">
        <v>4</v>
      </c>
      <c r="C236" t="s">
        <v>39</v>
      </c>
      <c r="D236" t="s">
        <v>364</v>
      </c>
      <c r="E236" t="s">
        <v>365</v>
      </c>
      <c r="F236" t="s">
        <v>59</v>
      </c>
      <c r="G236" t="s">
        <v>43</v>
      </c>
      <c r="H236">
        <v>0</v>
      </c>
      <c r="I236">
        <v>0</v>
      </c>
      <c r="J236">
        <v>0</v>
      </c>
      <c r="K236">
        <v>0</v>
      </c>
      <c r="L236" t="s">
        <v>44</v>
      </c>
      <c r="M236" t="s">
        <v>45</v>
      </c>
      <c r="N236">
        <v>0</v>
      </c>
      <c r="O236">
        <v>0</v>
      </c>
      <c r="P236">
        <v>0</v>
      </c>
      <c r="Q236">
        <v>0</v>
      </c>
    </row>
    <row r="237" spans="1:22" hidden="1" x14ac:dyDescent="0.3">
      <c r="A237" t="s">
        <v>1</v>
      </c>
      <c r="B237" t="s">
        <v>4</v>
      </c>
      <c r="C237" t="s">
        <v>39</v>
      </c>
      <c r="D237">
        <v>9992</v>
      </c>
      <c r="E237" t="s">
        <v>366</v>
      </c>
      <c r="F237" t="s">
        <v>59</v>
      </c>
      <c r="G237" t="s">
        <v>43</v>
      </c>
      <c r="H237">
        <v>0</v>
      </c>
      <c r="I237">
        <v>246461479</v>
      </c>
      <c r="J237">
        <v>0</v>
      </c>
      <c r="K237">
        <v>246461479</v>
      </c>
      <c r="L237" t="s">
        <v>44</v>
      </c>
      <c r="M237" t="s">
        <v>45</v>
      </c>
      <c r="N237">
        <v>0</v>
      </c>
      <c r="O237">
        <v>246461479</v>
      </c>
      <c r="P237">
        <v>0</v>
      </c>
      <c r="Q237">
        <v>246461479</v>
      </c>
    </row>
    <row r="238" spans="1:22" hidden="1" x14ac:dyDescent="0.3">
      <c r="A238" t="s">
        <v>1</v>
      </c>
      <c r="B238" t="s">
        <v>4</v>
      </c>
      <c r="C238" t="s">
        <v>39</v>
      </c>
      <c r="D238">
        <v>9992</v>
      </c>
      <c r="E238" t="s">
        <v>366</v>
      </c>
      <c r="F238" t="s">
        <v>42</v>
      </c>
      <c r="G238" t="s">
        <v>43</v>
      </c>
      <c r="H238">
        <v>0</v>
      </c>
      <c r="I238">
        <v>53266499</v>
      </c>
      <c r="J238">
        <v>0</v>
      </c>
      <c r="K238">
        <v>53266499</v>
      </c>
      <c r="L238" t="s">
        <v>44</v>
      </c>
      <c r="M238" t="s">
        <v>45</v>
      </c>
      <c r="N238">
        <v>0</v>
      </c>
      <c r="O238">
        <v>53266499</v>
      </c>
      <c r="P238">
        <v>0</v>
      </c>
      <c r="Q238">
        <v>53266499</v>
      </c>
    </row>
    <row r="239" spans="1:22" hidden="1" x14ac:dyDescent="0.3">
      <c r="A239" t="s">
        <v>1</v>
      </c>
      <c r="B239" t="s">
        <v>4</v>
      </c>
      <c r="C239" t="s">
        <v>39</v>
      </c>
      <c r="D239" t="s">
        <v>367</v>
      </c>
      <c r="E239" t="s">
        <v>368</v>
      </c>
      <c r="F239" t="s">
        <v>59</v>
      </c>
      <c r="G239" t="s">
        <v>43</v>
      </c>
      <c r="H239">
        <v>0</v>
      </c>
      <c r="I239">
        <v>700000</v>
      </c>
      <c r="J239">
        <v>0</v>
      </c>
      <c r="K239">
        <v>700000</v>
      </c>
      <c r="L239" t="s">
        <v>44</v>
      </c>
      <c r="M239" t="s">
        <v>220</v>
      </c>
      <c r="N239">
        <v>0</v>
      </c>
      <c r="O239">
        <v>700000</v>
      </c>
      <c r="P239">
        <v>0</v>
      </c>
      <c r="Q239">
        <v>700000</v>
      </c>
      <c r="R239">
        <v>672</v>
      </c>
      <c r="S239" t="s">
        <v>46</v>
      </c>
    </row>
    <row r="240" spans="1:22" hidden="1" x14ac:dyDescent="0.3">
      <c r="A240" t="s">
        <v>1</v>
      </c>
      <c r="B240" t="s">
        <v>4</v>
      </c>
      <c r="C240" t="s">
        <v>39</v>
      </c>
      <c r="D240" t="s">
        <v>367</v>
      </c>
      <c r="E240" t="s">
        <v>368</v>
      </c>
      <c r="F240" t="s">
        <v>42</v>
      </c>
      <c r="G240" t="s">
        <v>43</v>
      </c>
      <c r="H240">
        <v>0</v>
      </c>
      <c r="I240">
        <v>1928317</v>
      </c>
      <c r="J240">
        <v>0</v>
      </c>
      <c r="K240">
        <v>1928317</v>
      </c>
      <c r="L240" t="s">
        <v>44</v>
      </c>
      <c r="M240" t="s">
        <v>220</v>
      </c>
      <c r="N240">
        <v>0</v>
      </c>
      <c r="O240">
        <v>1928317</v>
      </c>
      <c r="P240">
        <v>0</v>
      </c>
      <c r="Q240">
        <v>1928317</v>
      </c>
      <c r="R240">
        <v>672</v>
      </c>
      <c r="S240" t="s">
        <v>46</v>
      </c>
    </row>
    <row r="241" spans="1:19" hidden="1" x14ac:dyDescent="0.3">
      <c r="A241" t="s">
        <v>1</v>
      </c>
      <c r="B241" t="s">
        <v>4</v>
      </c>
      <c r="C241" t="s">
        <v>39</v>
      </c>
      <c r="D241">
        <v>46122</v>
      </c>
      <c r="E241" t="s">
        <v>369</v>
      </c>
      <c r="F241" t="s">
        <v>59</v>
      </c>
      <c r="G241" t="s">
        <v>43</v>
      </c>
      <c r="H241">
        <v>0</v>
      </c>
      <c r="I241">
        <v>76277</v>
      </c>
      <c r="J241">
        <v>0</v>
      </c>
      <c r="K241">
        <v>76277</v>
      </c>
      <c r="L241" t="s">
        <v>44</v>
      </c>
      <c r="M241" t="s">
        <v>45</v>
      </c>
      <c r="N241">
        <v>0</v>
      </c>
      <c r="O241">
        <v>76277</v>
      </c>
      <c r="P241">
        <v>0</v>
      </c>
      <c r="Q241">
        <v>76277</v>
      </c>
      <c r="R241">
        <v>340</v>
      </c>
      <c r="S241" t="s">
        <v>158</v>
      </c>
    </row>
    <row r="242" spans="1:19" hidden="1" x14ac:dyDescent="0.3">
      <c r="A242" t="s">
        <v>1</v>
      </c>
      <c r="B242" t="s">
        <v>4</v>
      </c>
      <c r="C242" t="s">
        <v>39</v>
      </c>
      <c r="D242">
        <v>4612301</v>
      </c>
      <c r="E242" t="s">
        <v>370</v>
      </c>
      <c r="F242" t="s">
        <v>59</v>
      </c>
      <c r="G242" t="s">
        <v>43</v>
      </c>
      <c r="H242">
        <v>0</v>
      </c>
      <c r="I242">
        <v>3094</v>
      </c>
      <c r="J242">
        <v>0</v>
      </c>
      <c r="K242">
        <v>3094</v>
      </c>
      <c r="L242" t="s">
        <v>44</v>
      </c>
      <c r="M242" t="s">
        <v>45</v>
      </c>
      <c r="N242">
        <v>0</v>
      </c>
      <c r="O242">
        <v>3094</v>
      </c>
      <c r="P242">
        <v>0</v>
      </c>
      <c r="Q242">
        <v>3094</v>
      </c>
      <c r="R242">
        <v>340</v>
      </c>
      <c r="S242" t="s">
        <v>158</v>
      </c>
    </row>
    <row r="243" spans="1:19" hidden="1" x14ac:dyDescent="0.3">
      <c r="A243" t="s">
        <v>1</v>
      </c>
      <c r="B243" t="s">
        <v>4</v>
      </c>
      <c r="C243" t="s">
        <v>39</v>
      </c>
      <c r="D243">
        <v>46124</v>
      </c>
      <c r="E243" t="s">
        <v>371</v>
      </c>
      <c r="F243" t="s">
        <v>59</v>
      </c>
      <c r="G243" t="s">
        <v>43</v>
      </c>
      <c r="H243">
        <v>0</v>
      </c>
      <c r="I243">
        <v>37440</v>
      </c>
      <c r="J243">
        <v>0</v>
      </c>
      <c r="K243">
        <v>37440</v>
      </c>
      <c r="L243" t="s">
        <v>44</v>
      </c>
      <c r="M243" t="s">
        <v>45</v>
      </c>
      <c r="N243">
        <v>0</v>
      </c>
      <c r="O243">
        <v>37440</v>
      </c>
      <c r="P243">
        <v>0</v>
      </c>
      <c r="Q243">
        <v>37440</v>
      </c>
      <c r="R243">
        <v>340</v>
      </c>
      <c r="S243" t="s">
        <v>158</v>
      </c>
    </row>
    <row r="244" spans="1:19" hidden="1" x14ac:dyDescent="0.3">
      <c r="A244" t="s">
        <v>1</v>
      </c>
      <c r="B244" t="s">
        <v>4</v>
      </c>
      <c r="C244" t="s">
        <v>39</v>
      </c>
      <c r="D244">
        <v>501248</v>
      </c>
      <c r="E244" t="s">
        <v>372</v>
      </c>
      <c r="F244" t="s">
        <v>42</v>
      </c>
      <c r="G244" t="s">
        <v>43</v>
      </c>
      <c r="H244">
        <v>0</v>
      </c>
      <c r="I244">
        <v>138000</v>
      </c>
      <c r="J244">
        <v>0</v>
      </c>
      <c r="K244">
        <v>138000</v>
      </c>
      <c r="L244" t="s">
        <v>44</v>
      </c>
      <c r="M244" t="s">
        <v>45</v>
      </c>
      <c r="N244">
        <v>0</v>
      </c>
      <c r="O244">
        <v>138000</v>
      </c>
      <c r="P244">
        <v>0</v>
      </c>
      <c r="Q244">
        <v>138000</v>
      </c>
      <c r="R244">
        <v>805</v>
      </c>
      <c r="S244" t="s">
        <v>46</v>
      </c>
    </row>
    <row r="245" spans="1:19" hidden="1" x14ac:dyDescent="0.3">
      <c r="A245" t="s">
        <v>1</v>
      </c>
      <c r="B245" t="s">
        <v>4</v>
      </c>
      <c r="C245" t="s">
        <v>39</v>
      </c>
      <c r="D245">
        <v>501251</v>
      </c>
      <c r="E245" t="s">
        <v>373</v>
      </c>
      <c r="F245" t="s">
        <v>42</v>
      </c>
      <c r="G245" t="s">
        <v>43</v>
      </c>
      <c r="H245">
        <v>0</v>
      </c>
      <c r="I245">
        <v>138000</v>
      </c>
      <c r="J245">
        <v>0</v>
      </c>
      <c r="K245">
        <v>138000</v>
      </c>
      <c r="L245" t="s">
        <v>44</v>
      </c>
      <c r="M245" t="s">
        <v>45</v>
      </c>
      <c r="N245">
        <v>0</v>
      </c>
      <c r="O245">
        <v>138000</v>
      </c>
      <c r="P245">
        <v>0</v>
      </c>
      <c r="Q245">
        <v>138000</v>
      </c>
      <c r="R245">
        <v>805</v>
      </c>
      <c r="S245" t="s">
        <v>46</v>
      </c>
    </row>
    <row r="246" spans="1:19" hidden="1" x14ac:dyDescent="0.3">
      <c r="A246" t="s">
        <v>1</v>
      </c>
      <c r="B246" t="s">
        <v>4</v>
      </c>
      <c r="C246" t="s">
        <v>39</v>
      </c>
      <c r="D246">
        <v>501252</v>
      </c>
      <c r="E246" t="s">
        <v>374</v>
      </c>
      <c r="F246" t="s">
        <v>59</v>
      </c>
      <c r="G246" t="s">
        <v>43</v>
      </c>
      <c r="H246">
        <v>0</v>
      </c>
      <c r="I246">
        <v>3036000</v>
      </c>
      <c r="J246">
        <v>0</v>
      </c>
      <c r="K246">
        <v>3036000</v>
      </c>
      <c r="L246" t="s">
        <v>44</v>
      </c>
      <c r="M246" t="s">
        <v>45</v>
      </c>
      <c r="N246">
        <v>0</v>
      </c>
      <c r="O246">
        <v>3036000</v>
      </c>
      <c r="P246">
        <v>0</v>
      </c>
      <c r="Q246">
        <v>3036000</v>
      </c>
      <c r="R246">
        <v>805</v>
      </c>
      <c r="S246" t="s">
        <v>46</v>
      </c>
    </row>
    <row r="247" spans="1:19" hidden="1" x14ac:dyDescent="0.3">
      <c r="A247" t="s">
        <v>1</v>
      </c>
      <c r="B247" t="s">
        <v>4</v>
      </c>
      <c r="C247" t="s">
        <v>39</v>
      </c>
      <c r="D247">
        <v>501253</v>
      </c>
      <c r="E247" t="s">
        <v>375</v>
      </c>
      <c r="F247" t="s">
        <v>42</v>
      </c>
      <c r="G247" t="s">
        <v>43</v>
      </c>
      <c r="H247">
        <v>0</v>
      </c>
      <c r="I247">
        <v>138000</v>
      </c>
      <c r="J247">
        <v>0</v>
      </c>
      <c r="K247">
        <v>138000</v>
      </c>
      <c r="L247" t="s">
        <v>44</v>
      </c>
      <c r="M247" t="s">
        <v>45</v>
      </c>
      <c r="N247">
        <v>0</v>
      </c>
      <c r="O247">
        <v>138000</v>
      </c>
      <c r="P247">
        <v>0</v>
      </c>
      <c r="Q247">
        <v>138000</v>
      </c>
      <c r="R247">
        <v>805</v>
      </c>
      <c r="S247" t="s">
        <v>46</v>
      </c>
    </row>
    <row r="248" spans="1:19" hidden="1" x14ac:dyDescent="0.3">
      <c r="A248" t="s">
        <v>1</v>
      </c>
      <c r="B248" t="s">
        <v>4</v>
      </c>
      <c r="C248" t="s">
        <v>39</v>
      </c>
      <c r="D248">
        <v>501254</v>
      </c>
      <c r="E248" t="s">
        <v>376</v>
      </c>
      <c r="F248" t="s">
        <v>59</v>
      </c>
      <c r="G248" t="s">
        <v>43</v>
      </c>
      <c r="H248">
        <v>0</v>
      </c>
      <c r="I248">
        <v>2760000</v>
      </c>
      <c r="J248">
        <v>0</v>
      </c>
      <c r="K248">
        <v>2760000</v>
      </c>
      <c r="L248" t="s">
        <v>44</v>
      </c>
      <c r="M248" t="s">
        <v>45</v>
      </c>
      <c r="N248">
        <v>0</v>
      </c>
      <c r="O248">
        <v>2760000</v>
      </c>
      <c r="P248">
        <v>0</v>
      </c>
      <c r="Q248">
        <v>2760000</v>
      </c>
      <c r="R248">
        <v>805</v>
      </c>
      <c r="S248" t="s">
        <v>46</v>
      </c>
    </row>
    <row r="249" spans="1:19" hidden="1" x14ac:dyDescent="0.3">
      <c r="A249" t="s">
        <v>1</v>
      </c>
      <c r="B249" t="s">
        <v>4</v>
      </c>
      <c r="C249" t="s">
        <v>39</v>
      </c>
      <c r="D249">
        <v>5121</v>
      </c>
      <c r="E249" t="s">
        <v>377</v>
      </c>
      <c r="F249" t="s">
        <v>59</v>
      </c>
      <c r="G249" t="s">
        <v>43</v>
      </c>
      <c r="H249">
        <v>0</v>
      </c>
      <c r="I249">
        <v>430987</v>
      </c>
      <c r="J249">
        <v>0</v>
      </c>
      <c r="K249">
        <v>430987</v>
      </c>
      <c r="L249" t="s">
        <v>44</v>
      </c>
      <c r="M249" t="s">
        <v>45</v>
      </c>
      <c r="N249">
        <v>0</v>
      </c>
      <c r="O249">
        <v>430987</v>
      </c>
      <c r="P249">
        <v>0</v>
      </c>
      <c r="Q249">
        <v>430987</v>
      </c>
      <c r="R249">
        <v>820</v>
      </c>
      <c r="S249" t="s">
        <v>46</v>
      </c>
    </row>
    <row r="251" spans="1:19" x14ac:dyDescent="0.3">
      <c r="K251" s="1">
        <f>SUBTOTAL(9,K2:K250)</f>
        <v>461860</v>
      </c>
      <c r="P251" s="1">
        <f>SUBTOTAL(9,P2:P250)</f>
        <v>0</v>
      </c>
      <c r="Q251" s="1">
        <f>P251-Q68-Q69</f>
        <v>-461860</v>
      </c>
    </row>
    <row r="253" spans="1:19" x14ac:dyDescent="0.3">
      <c r="Q253" s="1">
        <f>P251-Q251</f>
        <v>461860</v>
      </c>
    </row>
  </sheetData>
  <sheetProtection formatCells="0" formatColumns="0" formatRows="0" insertColumns="0" insertRows="0" insertHyperlinks="0" deleteColumns="0" deleteRows="0" sort="0" autoFilter="0" pivotTables="0"/>
  <autoFilter ref="A1:W249">
    <filterColumn colId="20">
      <customFilters>
        <customFilter operator="notEqual" val=" "/>
      </custom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135"/>
  <sheetViews>
    <sheetView topLeftCell="A106" workbookViewId="0">
      <selection activeCell="E19" sqref="E19"/>
    </sheetView>
  </sheetViews>
  <sheetFormatPr defaultRowHeight="14.4" x14ac:dyDescent="0.3"/>
  <cols>
    <col min="6" max="6" width="15.33203125" style="1" bestFit="1" customWidth="1"/>
    <col min="7" max="7" width="16.33203125" style="1" bestFit="1" customWidth="1"/>
    <col min="8" max="8" width="9" style="1" bestFit="1" customWidth="1"/>
    <col min="9" max="9" width="16.33203125" style="1" bestFit="1" customWidth="1"/>
    <col min="10" max="11" width="8.88671875" style="1"/>
    <col min="12" max="13" width="9" style="1" bestFit="1" customWidth="1"/>
    <col min="14" max="14" width="8.88671875" style="1"/>
    <col min="15" max="15" width="16.33203125" style="1" bestFit="1" customWidth="1"/>
  </cols>
  <sheetData>
    <row r="3" spans="2:14" x14ac:dyDescent="0.3">
      <c r="B3" t="s">
        <v>378</v>
      </c>
    </row>
    <row r="4" spans="2:14" x14ac:dyDescent="0.3">
      <c r="B4" t="s">
        <v>379</v>
      </c>
    </row>
    <row r="7" spans="2:14" x14ac:dyDescent="0.3">
      <c r="B7" t="s">
        <v>380</v>
      </c>
      <c r="H7" s="1" t="s">
        <v>381</v>
      </c>
    </row>
    <row r="8" spans="2:14" x14ac:dyDescent="0.3">
      <c r="B8" t="s">
        <v>382</v>
      </c>
      <c r="H8" s="1" t="s">
        <v>383</v>
      </c>
    </row>
    <row r="9" spans="2:14" x14ac:dyDescent="0.3">
      <c r="B9" t="s">
        <v>384</v>
      </c>
      <c r="H9" s="1" t="s">
        <v>385</v>
      </c>
    </row>
    <row r="10" spans="2:14" x14ac:dyDescent="0.3">
      <c r="B10" t="s">
        <v>386</v>
      </c>
      <c r="H10" s="1" t="s">
        <v>387</v>
      </c>
    </row>
    <row r="11" spans="2:14" x14ac:dyDescent="0.3">
      <c r="B11" t="s">
        <v>388</v>
      </c>
    </row>
    <row r="12" spans="2:14" x14ac:dyDescent="0.3">
      <c r="B12" t="s">
        <v>389</v>
      </c>
    </row>
    <row r="13" spans="2:14" x14ac:dyDescent="0.3">
      <c r="B13" t="s">
        <v>390</v>
      </c>
    </row>
    <row r="14" spans="2:14" x14ac:dyDescent="0.3">
      <c r="J14" s="1" t="s">
        <v>391</v>
      </c>
      <c r="K14" s="1" t="s">
        <v>392</v>
      </c>
      <c r="N14" s="1" t="s">
        <v>393</v>
      </c>
    </row>
    <row r="15" spans="2:14" x14ac:dyDescent="0.3">
      <c r="J15" s="1" t="s">
        <v>394</v>
      </c>
      <c r="K15" s="1" t="s">
        <v>395</v>
      </c>
      <c r="N15" s="1" t="s">
        <v>393</v>
      </c>
    </row>
    <row r="16" spans="2:14" x14ac:dyDescent="0.3">
      <c r="B16" t="s">
        <v>1003</v>
      </c>
      <c r="H16" s="1">
        <v>1</v>
      </c>
      <c r="J16" s="1" t="s">
        <v>396</v>
      </c>
      <c r="K16" s="1" t="s">
        <v>397</v>
      </c>
      <c r="N16" s="1" t="s">
        <v>398</v>
      </c>
    </row>
    <row r="18" spans="2:17" x14ac:dyDescent="0.3">
      <c r="B18" t="s">
        <v>399</v>
      </c>
      <c r="C18" t="s">
        <v>400</v>
      </c>
    </row>
    <row r="19" spans="2:17" x14ac:dyDescent="0.3">
      <c r="B19" t="s">
        <v>401</v>
      </c>
      <c r="E19" t="s">
        <v>402</v>
      </c>
      <c r="F19" s="1" t="s">
        <v>403</v>
      </c>
      <c r="G19" s="1" t="s">
        <v>404</v>
      </c>
      <c r="O19" s="1" t="s">
        <v>405</v>
      </c>
    </row>
    <row r="20" spans="2:17" x14ac:dyDescent="0.3">
      <c r="G20" s="1" t="s">
        <v>406</v>
      </c>
      <c r="L20" s="1" t="s">
        <v>407</v>
      </c>
    </row>
    <row r="21" spans="2:17" x14ac:dyDescent="0.3">
      <c r="G21" s="1" t="s">
        <v>408</v>
      </c>
      <c r="I21" s="1" t="s">
        <v>409</v>
      </c>
      <c r="L21" s="1" t="s">
        <v>408</v>
      </c>
      <c r="M21" s="1" t="s">
        <v>409</v>
      </c>
    </row>
    <row r="22" spans="2:17" x14ac:dyDescent="0.3">
      <c r="B22" t="s">
        <v>62</v>
      </c>
      <c r="E22" t="s">
        <v>45</v>
      </c>
      <c r="F22" s="1" t="s">
        <v>410</v>
      </c>
      <c r="G22" s="1" t="s">
        <v>411</v>
      </c>
      <c r="I22" s="1" t="s">
        <v>412</v>
      </c>
      <c r="L22" s="1" t="s">
        <v>413</v>
      </c>
      <c r="M22" s="1" t="s">
        <v>414</v>
      </c>
      <c r="O22" s="1" t="s">
        <v>415</v>
      </c>
    </row>
    <row r="23" spans="2:17" x14ac:dyDescent="0.3">
      <c r="B23" t="s">
        <v>416</v>
      </c>
      <c r="E23" t="s">
        <v>417</v>
      </c>
      <c r="F23" s="1">
        <f>SUMIFS(DataSource!$K:$K,DataSource!R:R, $E23,DataSource!S:S,"-")</f>
        <v>0</v>
      </c>
      <c r="L23" s="1">
        <f>SUMIFS(DataSource!J:J,DataSource!R:R,E23,DataSource!S:S,"+",DataSource!G:G,"DEV",DataSource!F:F,"PF")-SUMIFS(DataSource!K:K,DataSource!R:R,E23,DataSource!S:S,"-",DataSource!G:G,"DEV",DataSource!F:F,"PF")</f>
        <v>0</v>
      </c>
      <c r="M23" s="1">
        <f>SUMIFS(DataSource!J:J,DataSource!R:R,E23,DataSource!S:S,"+",DataSource!G:G,"DEV",DataSource!F:F,"PJ")-SUMIFS(DataSource!K:K,DataSource!R:R,E23,DataSource!S:S,"-",DataSource!G:G,"DEV",DataSource!F:F,"PJ")</f>
        <v>0</v>
      </c>
      <c r="O23" s="1">
        <f>SUM(G23:M23)</f>
        <v>0</v>
      </c>
    </row>
    <row r="24" spans="2:17" x14ac:dyDescent="0.3">
      <c r="B24" t="s">
        <v>418</v>
      </c>
      <c r="E24">
        <v>100</v>
      </c>
      <c r="F24" s="1">
        <f>F25+F66+F67+F68+F79+F80+F81</f>
        <v>990867</v>
      </c>
      <c r="G24" s="1">
        <f>G25+G66+G67+G68+G79+G80+G81</f>
        <v>3631752</v>
      </c>
      <c r="I24" s="1">
        <f>I25+I66+I67+I68+I79+I80+I81</f>
        <v>17550460</v>
      </c>
      <c r="L24" s="1">
        <f>L25+L66+L67+L68+L79+L80+L81</f>
        <v>0</v>
      </c>
      <c r="M24" s="1">
        <f>M25+M66+M67+M68+M79+M80+M81</f>
        <v>0</v>
      </c>
      <c r="O24" s="1">
        <f>O25+O66+O67+O68+O79+O80+O81</f>
        <v>21182212</v>
      </c>
    </row>
    <row r="25" spans="2:17" x14ac:dyDescent="0.3">
      <c r="B25" t="s">
        <v>419</v>
      </c>
      <c r="E25">
        <v>101</v>
      </c>
      <c r="F25" s="1">
        <f>F26+F32+F37+F41+F44+F47+F50+F51+F52</f>
        <v>528872</v>
      </c>
      <c r="G25" s="1">
        <f>G26+G32+G37+G41+G44+G47+G50+G51+G52</f>
        <v>3544192</v>
      </c>
      <c r="I25" s="1">
        <f>I26+I32+I37+I41+I44+I47+I50+I51+I52</f>
        <v>14214962</v>
      </c>
      <c r="L25" s="1">
        <f>L26+L32+L37+L41+L44+L47+L50+L51+L52</f>
        <v>0</v>
      </c>
      <c r="M25" s="1">
        <f>M26+M32+M37+M41+M44+M47+M50+M51+M52</f>
        <v>0</v>
      </c>
      <c r="O25" s="1">
        <f>O26+O32+O37+O41+O44+O47+O50+O51+O52</f>
        <v>17759154</v>
      </c>
      <c r="P25" t="s">
        <v>420</v>
      </c>
      <c r="Q25" t="s">
        <v>420</v>
      </c>
    </row>
    <row r="26" spans="2:17" x14ac:dyDescent="0.3">
      <c r="B26" t="s">
        <v>421</v>
      </c>
      <c r="E26">
        <v>102</v>
      </c>
      <c r="F26" s="1">
        <f>F27+F28+F29+F30+F31</f>
        <v>0</v>
      </c>
      <c r="G26" s="1">
        <f>G27+G28+G29+G30+G31</f>
        <v>0</v>
      </c>
      <c r="I26" s="1">
        <f>I27+I28+I29+I30+I31</f>
        <v>0</v>
      </c>
      <c r="L26" s="1">
        <f>L27+L28+L29+L30+L31</f>
        <v>0</v>
      </c>
      <c r="M26" s="1">
        <f>M27+M28+M29+M30+M31</f>
        <v>0</v>
      </c>
      <c r="O26" s="1">
        <f>O27+O28+O29+O30+O31</f>
        <v>0</v>
      </c>
    </row>
    <row r="27" spans="2:17" x14ac:dyDescent="0.3">
      <c r="B27" t="s">
        <v>422</v>
      </c>
      <c r="E27">
        <v>103</v>
      </c>
      <c r="F27" s="1">
        <f>SUMIFS(DataSource!$K:$K,DataSource!R:R, $E27,DataSource!S:S,"-")</f>
        <v>0</v>
      </c>
      <c r="G27" s="1">
        <f>SUMIFS(DataSource!J:J,DataSource!R:R,E27,DataSource!S:S,"+",DataSource!G:G,"RON",DataSource!F:F,"PF")-SUMIFS(DataSource!K:K,DataSource!R:R,E27,DataSource!S:S,"-",DataSource!G:G,"RON",DataSource!F:F,"PF")</f>
        <v>0</v>
      </c>
      <c r="I27" s="1">
        <f>SUMIFS(DataSource!J:J,DataSource!R:R,E27,DataSource!S:S,"+",DataSource!G:G,"RON",DataSource!F:F,"PJ")-SUMIFS(DataSource!K:K,DataSource!R:R,E27,DataSource!S:S,"-",DataSource!G:G,"RON",DataSource!F:F,"PJ")</f>
        <v>0</v>
      </c>
      <c r="L27" s="1">
        <f>SUMIFS(DataSource!J:J,DataSource!R:R,E27,DataSource!S:S,"+",DataSource!G:G,"DEV",DataSource!F:F,"PF")-SUMIFS(DataSource!K:K,DataSource!R:R,E27,DataSource!S:S,"-",DataSource!G:G,"DEV",DataSource!F:F,"PF")</f>
        <v>0</v>
      </c>
      <c r="M27" s="1">
        <f>SUMIFS(DataSource!J:J,DataSource!R:R,E27,DataSource!S:S,"+",DataSource!G:G,"DEV",DataSource!F:F,"PJ")-SUMIFS(DataSource!K:K,DataSource!R:R,E27,DataSource!S:S,"-",DataSource!G:G,"DEV",DataSource!F:F,"PJ")</f>
        <v>0</v>
      </c>
      <c r="O27" s="1">
        <f>SUM(G27:M27)</f>
        <v>0</v>
      </c>
    </row>
    <row r="28" spans="2:17" x14ac:dyDescent="0.3">
      <c r="B28" t="s">
        <v>423</v>
      </c>
      <c r="E28">
        <v>104</v>
      </c>
      <c r="F28" s="1">
        <f>SUMIFS(DataSource!$K:$K,DataSource!R:R, $E28,DataSource!S:S,"-")</f>
        <v>0</v>
      </c>
      <c r="G28" s="1">
        <f>SUMIFS(DataSource!J:J,DataSource!R:R,E28,DataSource!S:S,"+",DataSource!G:G,"RON",DataSource!F:F,"PF")-SUMIFS(DataSource!K:K,DataSource!R:R,E28,DataSource!S:S,"-",DataSource!G:G,"RON",DataSource!F:F,"PF")</f>
        <v>0</v>
      </c>
      <c r="I28" s="1">
        <f>SUMIFS(DataSource!J:J,DataSource!R:R,E28,DataSource!S:S,"+",DataSource!G:G,"RON",DataSource!F:F,"PJ")-SUMIFS(DataSource!K:K,DataSource!R:R,E28,DataSource!S:S,"-",DataSource!G:G,"RON",DataSource!F:F,"PJ")</f>
        <v>0</v>
      </c>
      <c r="L28" s="1">
        <f>SUMIFS(DataSource!J:J,DataSource!R:R,E28,DataSource!S:S,"+",DataSource!G:G,"DEV",DataSource!F:F,"PF")-SUMIFS(DataSource!K:K,DataSource!R:R,E28,DataSource!S:S,"-",DataSource!G:G,"DEV",DataSource!F:F,"PF")</f>
        <v>0</v>
      </c>
      <c r="M28" s="1">
        <f>SUMIFS(DataSource!J:J,DataSource!R:R,E28,DataSource!S:S,"+",DataSource!G:G,"DEV",DataSource!F:F,"PJ")-SUMIFS(DataSource!K:K,DataSource!R:R,E28,DataSource!S:S,"-",DataSource!G:G,"DEV",DataSource!F:F,"PJ")</f>
        <v>0</v>
      </c>
      <c r="O28" s="1">
        <f>SUM(G28:M28)</f>
        <v>0</v>
      </c>
    </row>
    <row r="29" spans="2:17" x14ac:dyDescent="0.3">
      <c r="B29" t="s">
        <v>424</v>
      </c>
      <c r="E29">
        <v>105</v>
      </c>
      <c r="F29" s="1">
        <f>SUMIFS(DataSource!$K:$K,DataSource!R:R, $E29,DataSource!S:S,"-")</f>
        <v>0</v>
      </c>
      <c r="G29" s="1">
        <f>SUMIFS(DataSource!J:J,DataSource!R:R,E29,DataSource!S:S,"+",DataSource!G:G,"RON",DataSource!F:F,"PF")-SUMIFS(DataSource!K:K,DataSource!R:R,E29,DataSource!S:S,"-",DataSource!G:G,"RON",DataSource!F:F,"PF")</f>
        <v>0</v>
      </c>
      <c r="I29" s="1">
        <f>SUMIFS(DataSource!J:J,DataSource!R:R,E29,DataSource!S:S,"+",DataSource!G:G,"RON",DataSource!F:F,"PJ")-SUMIFS(DataSource!K:K,DataSource!R:R,E29,DataSource!S:S,"-",DataSource!G:G,"RON",DataSource!F:F,"PJ")</f>
        <v>0</v>
      </c>
      <c r="L29" s="1">
        <f>SUMIFS(DataSource!J:J,DataSource!R:R,E29,DataSource!S:S,"+",DataSource!G:G,"DEV",DataSource!F:F,"PF")-SUMIFS(DataSource!K:K,DataSource!R:R,E29,DataSource!S:S,"-",DataSource!G:G,"DEV",DataSource!F:F,"PF")</f>
        <v>0</v>
      </c>
      <c r="M29" s="1">
        <f>SUMIFS(DataSource!J:J,DataSource!R:R,E29,DataSource!S:S,"+",DataSource!G:G,"DEV",DataSource!F:F,"PJ")-SUMIFS(DataSource!K:K,DataSource!R:R,E29,DataSource!S:S,"-",DataSource!G:G,"DEV",DataSource!F:F,"PJ")</f>
        <v>0</v>
      </c>
      <c r="O29" s="1">
        <f>SUM(G29:M29)</f>
        <v>0</v>
      </c>
    </row>
    <row r="30" spans="2:17" x14ac:dyDescent="0.3">
      <c r="B30" t="s">
        <v>425</v>
      </c>
      <c r="E30">
        <v>106</v>
      </c>
      <c r="F30" s="1">
        <f>SUMIFS(DataSource!$K:$K,DataSource!R:R, $E30,DataSource!S:S,"-")</f>
        <v>0</v>
      </c>
      <c r="G30" s="1">
        <f>SUMIFS(DataSource!J:J,DataSource!R:R,E30,DataSource!S:S,"+",DataSource!G:G,"RON",DataSource!F:F,"PF")-SUMIFS(DataSource!K:K,DataSource!R:R,E30,DataSource!S:S,"-",DataSource!G:G,"RON",DataSource!F:F,"PF")</f>
        <v>0</v>
      </c>
      <c r="I30" s="1">
        <f>SUMIFS(DataSource!J:J,DataSource!R:R,E30,DataSource!S:S,"+",DataSource!G:G,"RON",DataSource!F:F,"PJ")-SUMIFS(DataSource!K:K,DataSource!R:R,E30,DataSource!S:S,"-",DataSource!G:G,"RON",DataSource!F:F,"PJ")</f>
        <v>0</v>
      </c>
      <c r="L30" s="1">
        <f>SUMIFS(DataSource!J:J,DataSource!R:R,E30,DataSource!S:S,"+",DataSource!G:G,"DEV",DataSource!F:F,"PF")-SUMIFS(DataSource!K:K,DataSource!R:R,E30,DataSource!S:S,"-",DataSource!G:G,"DEV",DataSource!F:F,"PF")</f>
        <v>0</v>
      </c>
      <c r="M30" s="1">
        <f>SUMIFS(DataSource!J:J,DataSource!R:R,E30,DataSource!S:S,"+",DataSource!G:G,"DEV",DataSource!F:F,"PJ")-SUMIFS(DataSource!K:K,DataSource!R:R,E30,DataSource!S:S,"-",DataSource!G:G,"DEV",DataSource!F:F,"PJ")</f>
        <v>0</v>
      </c>
      <c r="O30" s="1">
        <f>SUM(G30:M30)</f>
        <v>0</v>
      </c>
    </row>
    <row r="31" spans="2:17" x14ac:dyDescent="0.3">
      <c r="B31" t="s">
        <v>426</v>
      </c>
      <c r="E31">
        <v>107</v>
      </c>
      <c r="F31" s="1">
        <f>SUMIFS(DataSource!$K:$K,DataSource!R:R, $E31,DataSource!S:S,"-")</f>
        <v>0</v>
      </c>
      <c r="G31" s="1">
        <f>SUMIFS(DataSource!J:J,DataSource!R:R,E31,DataSource!S:S,"+",DataSource!G:G,"RON",DataSource!F:F,"PF")-SUMIFS(DataSource!K:K,DataSource!R:R,E31,DataSource!S:S,"-",DataSource!G:G,"RON",DataSource!F:F,"PF")</f>
        <v>0</v>
      </c>
      <c r="I31" s="1">
        <f>SUMIFS(DataSource!J:J,DataSource!R:R,E31,DataSource!S:S,"+",DataSource!G:G,"RON",DataSource!F:F,"PJ")-SUMIFS(DataSource!K:K,DataSource!R:R,E31,DataSource!S:S,"-",DataSource!G:G,"RON",DataSource!F:F,"PJ")</f>
        <v>0</v>
      </c>
      <c r="L31" s="1">
        <f>SUMIFS(DataSource!J:J,DataSource!R:R,E31,DataSource!S:S,"+",DataSource!G:G,"DEV",DataSource!F:F,"PF")-SUMIFS(DataSource!K:K,DataSource!R:R,E31,DataSource!S:S,"-",DataSource!G:G,"DEV",DataSource!F:F,"PF")</f>
        <v>0</v>
      </c>
      <c r="M31" s="1">
        <f>SUMIFS(DataSource!J:J,DataSource!R:R,E31,DataSource!S:S,"+",DataSource!G:G,"DEV",DataSource!F:F,"PJ")-SUMIFS(DataSource!K:K,DataSource!R:R,E31,DataSource!S:S,"-",DataSource!G:G,"DEV",DataSource!F:F,"PJ")</f>
        <v>0</v>
      </c>
      <c r="O31" s="1">
        <f>SUM(G31:M31)</f>
        <v>0</v>
      </c>
    </row>
    <row r="32" spans="2:17" x14ac:dyDescent="0.3">
      <c r="B32" t="s">
        <v>427</v>
      </c>
      <c r="E32">
        <v>110</v>
      </c>
      <c r="F32" s="1">
        <f>F33+F34+F35+F36</f>
        <v>0</v>
      </c>
      <c r="G32" s="1">
        <f>G33+G34+G35+G36</f>
        <v>0</v>
      </c>
      <c r="I32" s="1">
        <f>I33+I34+I35+I36</f>
        <v>0</v>
      </c>
      <c r="L32" s="1">
        <f>L33+L34+L35+L36</f>
        <v>0</v>
      </c>
      <c r="M32" s="1">
        <f>M33+M34+M35+M36</f>
        <v>0</v>
      </c>
      <c r="O32" s="1">
        <f>O33+O34+O35+O36</f>
        <v>0</v>
      </c>
      <c r="P32" t="s">
        <v>420</v>
      </c>
    </row>
    <row r="33" spans="2:16" x14ac:dyDescent="0.3">
      <c r="B33" t="s">
        <v>428</v>
      </c>
      <c r="E33">
        <v>112</v>
      </c>
      <c r="F33" s="1">
        <f>SUMIFS(DataSource!$K:$K,DataSource!R:R, $E33,DataSource!S:S,"-")</f>
        <v>0</v>
      </c>
      <c r="G33" s="1">
        <f>SUMIFS(DataSource!J:J,DataSource!R:R,E33,DataSource!S:S,"+",DataSource!G:G,"RON",DataSource!F:F,"PF")-SUMIFS(DataSource!K:K,DataSource!R:R,E33,DataSource!S:S,"-",DataSource!G:G,"RON",DataSource!F:F,"PF")</f>
        <v>0</v>
      </c>
      <c r="I33" s="1">
        <f>SUMIFS(DataSource!J:J,DataSource!R:R,E33,DataSource!S:S,"+",DataSource!G:G,"RON",DataSource!F:F,"PJ")-SUMIFS(DataSource!K:K,DataSource!R:R,E33,DataSource!S:S,"-",DataSource!G:G,"RON",DataSource!F:F,"PJ")</f>
        <v>0</v>
      </c>
      <c r="L33" s="1">
        <f>SUMIFS(DataSource!J:J,DataSource!R:R,E33,DataSource!S:S,"+",DataSource!G:G,"DEV",DataSource!F:F,"PF")-SUMIFS(DataSource!K:K,DataSource!R:R,E33,DataSource!S:S,"-",DataSource!G:G,"DEV",DataSource!F:F,"PF")</f>
        <v>0</v>
      </c>
      <c r="M33" s="1">
        <f>SUMIFS(DataSource!J:J,DataSource!R:R,E33,DataSource!S:S,"+",DataSource!G:G,"DEV",DataSource!F:F,"PJ")-SUMIFS(DataSource!K:K,DataSource!R:R,E33,DataSource!S:S,"-",DataSource!G:G,"DEV",DataSource!F:F,"PJ")</f>
        <v>0</v>
      </c>
      <c r="O33" s="1">
        <f>SUM(G33:M33)</f>
        <v>0</v>
      </c>
      <c r="P33" t="s">
        <v>420</v>
      </c>
    </row>
    <row r="34" spans="2:16" x14ac:dyDescent="0.3">
      <c r="B34" t="s">
        <v>429</v>
      </c>
      <c r="E34">
        <v>114</v>
      </c>
      <c r="F34" s="1">
        <f>SUMIFS(DataSource!$K:$K,DataSource!R:R, $E34,DataSource!S:S,"-")</f>
        <v>0</v>
      </c>
      <c r="G34" s="1">
        <f>SUMIFS(DataSource!J:J,DataSource!R:R,E34,DataSource!S:S,"+",DataSource!G:G,"RON",DataSource!F:F,"PF")-SUMIFS(DataSource!K:K,DataSource!R:R,E34,DataSource!S:S,"-",DataSource!G:G,"RON",DataSource!F:F,"PF")</f>
        <v>0</v>
      </c>
      <c r="I34" s="1">
        <f>SUMIFS(DataSource!J:J,DataSource!R:R,E34,DataSource!S:S,"+",DataSource!G:G,"RON",DataSource!F:F,"PJ")-SUMIFS(DataSource!K:K,DataSource!R:R,E34,DataSource!S:S,"-",DataSource!G:G,"RON",DataSource!F:F,"PJ")</f>
        <v>0</v>
      </c>
      <c r="L34" s="1">
        <f>SUMIFS(DataSource!J:J,DataSource!R:R,E34,DataSource!S:S,"+",DataSource!G:G,"DEV",DataSource!F:F,"PF")-SUMIFS(DataSource!K:K,DataSource!R:R,E34,DataSource!S:S,"-",DataSource!G:G,"DEV",DataSource!F:F,"PF")</f>
        <v>0</v>
      </c>
      <c r="M34" s="1">
        <f>SUMIFS(DataSource!J:J,DataSource!R:R,E34,DataSource!S:S,"+",DataSource!G:G,"DEV",DataSource!F:F,"PJ")-SUMIFS(DataSource!K:K,DataSource!R:R,E34,DataSource!S:S,"-",DataSource!G:G,"DEV",DataSource!F:F,"PJ")</f>
        <v>0</v>
      </c>
      <c r="O34" s="1">
        <f>SUM(G34:M34)</f>
        <v>0</v>
      </c>
    </row>
    <row r="35" spans="2:16" x14ac:dyDescent="0.3">
      <c r="B35" t="s">
        <v>430</v>
      </c>
      <c r="E35">
        <v>116</v>
      </c>
      <c r="F35" s="1">
        <f>SUMIFS(DataSource!$K:$K,DataSource!R:R, $E35,DataSource!S:S,"-")</f>
        <v>0</v>
      </c>
      <c r="G35" s="1">
        <f>SUMIFS(DataSource!J:J,DataSource!R:R,E35,DataSource!S:S,"+",DataSource!G:G,"RON",DataSource!F:F,"PF")-SUMIFS(DataSource!K:K,DataSource!R:R,E35,DataSource!S:S,"-",DataSource!G:G,"RON",DataSource!F:F,"PF")</f>
        <v>0</v>
      </c>
      <c r="I35" s="1">
        <f>SUMIFS(DataSource!J:J,DataSource!R:R,E35,DataSource!S:S,"+",DataSource!G:G,"RON",DataSource!F:F,"PJ")-SUMIFS(DataSource!K:K,DataSource!R:R,E35,DataSource!S:S,"-",DataSource!G:G,"RON",DataSource!F:F,"PJ")</f>
        <v>0</v>
      </c>
      <c r="L35" s="1">
        <f>SUMIFS(DataSource!J:J,DataSource!R:R,E35,DataSource!S:S,"+",DataSource!G:G,"DEV",DataSource!F:F,"PF")-SUMIFS(DataSource!K:K,DataSource!R:R,E35,DataSource!S:S,"-",DataSource!G:G,"DEV",DataSource!F:F,"PF")</f>
        <v>0</v>
      </c>
      <c r="M35" s="1">
        <f>SUMIFS(DataSource!J:J,DataSource!R:R,E35,DataSource!S:S,"+",DataSource!G:G,"DEV",DataSource!F:F,"PJ")-SUMIFS(DataSource!K:K,DataSource!R:R,E35,DataSource!S:S,"-",DataSource!G:G,"DEV",DataSource!F:F,"PJ")</f>
        <v>0</v>
      </c>
      <c r="O35" s="1">
        <f>SUM(G35:M35)</f>
        <v>0</v>
      </c>
    </row>
    <row r="36" spans="2:16" x14ac:dyDescent="0.3">
      <c r="B36" t="s">
        <v>431</v>
      </c>
      <c r="E36">
        <v>118</v>
      </c>
      <c r="F36" s="1">
        <f>SUMIFS(DataSource!$K:$K,DataSource!R:R, $E36,DataSource!S:S,"-")</f>
        <v>0</v>
      </c>
      <c r="G36" s="1">
        <f>SUMIFS(DataSource!J:J,DataSource!R:R,E36,DataSource!S:S,"+",DataSource!G:G,"RON",DataSource!F:F,"PF")-SUMIFS(DataSource!K:K,DataSource!R:R,E36,DataSource!S:S,"-",DataSource!G:G,"RON",DataSource!F:F,"PF")</f>
        <v>0</v>
      </c>
      <c r="I36" s="1">
        <f>SUMIFS(DataSource!J:J,DataSource!R:R,E36,DataSource!S:S,"+",DataSource!G:G,"RON",DataSource!F:F,"PJ")-SUMIFS(DataSource!K:K,DataSource!R:R,E36,DataSource!S:S,"-",DataSource!G:G,"RON",DataSource!F:F,"PJ")</f>
        <v>0</v>
      </c>
      <c r="L36" s="1">
        <f>SUMIFS(DataSource!J:J,DataSource!R:R,E36,DataSource!S:S,"+",DataSource!G:G,"DEV",DataSource!F:F,"PF")-SUMIFS(DataSource!K:K,DataSource!R:R,E36,DataSource!S:S,"-",DataSource!G:G,"DEV",DataSource!F:F,"PF")</f>
        <v>0</v>
      </c>
      <c r="M36" s="1">
        <f>SUMIFS(DataSource!J:J,DataSource!R:R,E36,DataSource!S:S,"+",DataSource!G:G,"DEV",DataSource!F:F,"PJ")-SUMIFS(DataSource!K:K,DataSource!R:R,E36,DataSource!S:S,"-",DataSource!G:G,"DEV",DataSource!F:F,"PJ")</f>
        <v>0</v>
      </c>
      <c r="O36" s="1">
        <f>SUM(G36:M36)</f>
        <v>0</v>
      </c>
    </row>
    <row r="37" spans="2:16" x14ac:dyDescent="0.3">
      <c r="B37" t="s">
        <v>432</v>
      </c>
      <c r="E37">
        <v>120</v>
      </c>
      <c r="F37" s="1">
        <f>F38+F39+F40</f>
        <v>9600</v>
      </c>
      <c r="G37" s="1">
        <f>G38+G39+G40</f>
        <v>2183334</v>
      </c>
      <c r="I37" s="1">
        <f>I38+I39+I40</f>
        <v>0</v>
      </c>
      <c r="L37" s="1">
        <f>L38+L39+L40</f>
        <v>0</v>
      </c>
      <c r="M37" s="1">
        <f>M38+M39+M40</f>
        <v>0</v>
      </c>
      <c r="O37" s="1">
        <f>O38+O39+O40</f>
        <v>2183334</v>
      </c>
    </row>
    <row r="38" spans="2:16" x14ac:dyDescent="0.3">
      <c r="B38" t="s">
        <v>433</v>
      </c>
      <c r="E38">
        <v>121</v>
      </c>
      <c r="F38" s="1">
        <f>SUMIFS(DataSource!$K:$K,DataSource!R:R, $E38,DataSource!S:S,"-")</f>
        <v>9600</v>
      </c>
      <c r="G38" s="1">
        <f>SUMIFS(DataSource!J:J,DataSource!R:R,E38,DataSource!S:S,"+",DataSource!G:G,"RON",DataSource!F:F,"PF")-SUMIFS(DataSource!K:K,DataSource!R:R,E38,DataSource!S:S,"-",DataSource!G:G,"RON",DataSource!F:F,"PF")</f>
        <v>2183334</v>
      </c>
      <c r="I38" s="1">
        <f>SUMIFS(DataSource!J:J,DataSource!R:R,E38,DataSource!S:S,"+",DataSource!G:G,"RON",DataSource!F:F,"PJ")-SUMIFS(DataSource!K:K,DataSource!R:R,E38,DataSource!S:S,"-",DataSource!G:G,"RON",DataSource!F:F,"PJ")</f>
        <v>0</v>
      </c>
      <c r="L38" s="1">
        <f>SUMIFS(DataSource!J:J,DataSource!R:R,E38,DataSource!S:S,"+",DataSource!G:G,"DEV",DataSource!F:F,"PF")-SUMIFS(DataSource!K:K,DataSource!R:R,E38,DataSource!S:S,"-",DataSource!G:G,"DEV",DataSource!F:F,"PF")</f>
        <v>0</v>
      </c>
      <c r="M38" s="1">
        <f>SUMIFS(DataSource!J:J,DataSource!R:R,E38,DataSource!S:S,"+",DataSource!G:G,"DEV",DataSource!F:F,"PJ")-SUMIFS(DataSource!K:K,DataSource!R:R,E38,DataSource!S:S,"-",DataSource!G:G,"DEV",DataSource!F:F,"PJ")</f>
        <v>0</v>
      </c>
      <c r="O38" s="1">
        <f>SUM(G38:M38)</f>
        <v>2183334</v>
      </c>
      <c r="P38" t="s">
        <v>420</v>
      </c>
    </row>
    <row r="39" spans="2:16" x14ac:dyDescent="0.3">
      <c r="B39" t="s">
        <v>434</v>
      </c>
      <c r="E39">
        <v>122</v>
      </c>
      <c r="F39" s="1">
        <f>SUMIFS(DataSource!$K:$K,DataSource!R:R, $E39,DataSource!S:S,"-")</f>
        <v>0</v>
      </c>
      <c r="G39" s="1">
        <f>SUMIFS(DataSource!J:J,DataSource!R:R,E39,DataSource!S:S,"+",DataSource!G:G,"RON",DataSource!F:F,"PF")-SUMIFS(DataSource!K:K,DataSource!R:R,E39,DataSource!S:S,"-",DataSource!G:G,"RON",DataSource!F:F,"PF")</f>
        <v>0</v>
      </c>
      <c r="I39" s="1">
        <f>SUMIFS(DataSource!J:J,DataSource!R:R,E39,DataSource!S:S,"+",DataSource!G:G,"RON",DataSource!F:F,"PJ")-SUMIFS(DataSource!K:K,DataSource!R:R,E39,DataSource!S:S,"-",DataSource!G:G,"RON",DataSource!F:F,"PJ")</f>
        <v>0</v>
      </c>
      <c r="L39" s="1">
        <f>SUMIFS(DataSource!J:J,DataSource!R:R,E39,DataSource!S:S,"+",DataSource!G:G,"DEV",DataSource!F:F,"PF")-SUMIFS(DataSource!K:K,DataSource!R:R,E39,DataSource!S:S,"-",DataSource!G:G,"DEV",DataSource!F:F,"PF")</f>
        <v>0</v>
      </c>
      <c r="M39" s="1">
        <f>SUMIFS(DataSource!J:J,DataSource!R:R,E39,DataSource!S:S,"+",DataSource!G:G,"DEV",DataSource!F:F,"PJ")-SUMIFS(DataSource!K:K,DataSource!R:R,E39,DataSource!S:S,"-",DataSource!G:G,"DEV",DataSource!F:F,"PJ")</f>
        <v>0</v>
      </c>
      <c r="O39" s="1">
        <f>SUM(G39:M39)</f>
        <v>0</v>
      </c>
    </row>
    <row r="40" spans="2:16" x14ac:dyDescent="0.3">
      <c r="B40" t="s">
        <v>435</v>
      </c>
      <c r="E40">
        <v>123</v>
      </c>
      <c r="F40" s="1">
        <f>SUMIFS(DataSource!$K:$K,DataSource!R:R, $E40,DataSource!S:S,"-")</f>
        <v>0</v>
      </c>
      <c r="G40" s="1">
        <f>SUMIFS(DataSource!J:J,DataSource!R:R,E40,DataSource!S:S,"+",DataSource!G:G,"RON",DataSource!F:F,"PF")-SUMIFS(DataSource!K:K,DataSource!R:R,E40,DataSource!S:S,"-",DataSource!G:G,"RON",DataSource!F:F,"PF")</f>
        <v>0</v>
      </c>
      <c r="I40" s="1">
        <f>SUMIFS(DataSource!J:J,DataSource!R:R,E40,DataSource!S:S,"+",DataSource!G:G,"RON",DataSource!F:F,"PJ")-SUMIFS(DataSource!K:K,DataSource!R:R,E40,DataSource!S:S,"-",DataSource!G:G,"RON",DataSource!F:F,"PJ")</f>
        <v>0</v>
      </c>
      <c r="L40" s="1">
        <f>SUMIFS(DataSource!J:J,DataSource!R:R,E40,DataSource!S:S,"+",DataSource!G:G,"DEV",DataSource!F:F,"PF")-SUMIFS(DataSource!K:K,DataSource!R:R,E40,DataSource!S:S,"-",DataSource!G:G,"DEV",DataSource!F:F,"PF")</f>
        <v>0</v>
      </c>
      <c r="M40" s="1">
        <f>SUMIFS(DataSource!J:J,DataSource!R:R,E40,DataSource!S:S,"+",DataSource!G:G,"DEV",DataSource!F:F,"PJ")-SUMIFS(DataSource!K:K,DataSource!R:R,E40,DataSource!S:S,"-",DataSource!G:G,"DEV",DataSource!F:F,"PJ")</f>
        <v>0</v>
      </c>
      <c r="O40" s="1">
        <f>SUM(G40:M40)</f>
        <v>0</v>
      </c>
    </row>
    <row r="41" spans="2:16" x14ac:dyDescent="0.3">
      <c r="B41" t="s">
        <v>436</v>
      </c>
      <c r="E41">
        <v>125</v>
      </c>
      <c r="F41" s="1">
        <f>F42+F43</f>
        <v>0</v>
      </c>
      <c r="G41" s="1">
        <f>G42+G43</f>
        <v>0</v>
      </c>
      <c r="I41" s="1">
        <f>SUMIFS(DataSource!J:J,DataSource!R:R,E41,DataSource!S:S,"+",DataSource!G:G,"RON",DataSource!F:F,"PJ")-SUMIFS(DataSource!K:K,DataSource!R:R,E41,DataSource!S:S,"-",DataSource!G:G,"RON",DataSource!F:F,"PJ")</f>
        <v>0</v>
      </c>
      <c r="L41" s="1">
        <f>L42+L43</f>
        <v>0</v>
      </c>
      <c r="M41" s="1">
        <f>M42+M43</f>
        <v>0</v>
      </c>
      <c r="O41" s="1">
        <f>O42+O43</f>
        <v>0</v>
      </c>
    </row>
    <row r="42" spans="2:16" x14ac:dyDescent="0.3">
      <c r="B42" t="s">
        <v>437</v>
      </c>
      <c r="E42">
        <v>126</v>
      </c>
      <c r="F42" s="1">
        <f>SUMIFS(DataSource!$K:$K,DataSource!R:R, $E42,DataSource!S:S,"-")</f>
        <v>0</v>
      </c>
      <c r="G42" s="1">
        <f>SUMIFS(DataSource!J:J,DataSource!R:R,E42,DataSource!S:S,"+",DataSource!G:G,"RON",DataSource!F:F,"PF")-SUMIFS(DataSource!K:K,DataSource!R:R,E42,DataSource!S:S,"-",DataSource!G:G,"RON",DataSource!F:F,"PF")</f>
        <v>0</v>
      </c>
      <c r="I42" s="1">
        <f>SUMIFS(DataSource!J:J,DataSource!R:R,E42,DataSource!S:S,"+",DataSource!G:G,"RON",DataSource!F:F,"PJ")-SUMIFS(DataSource!K:K,DataSource!R:R,E42,DataSource!S:S,"-",DataSource!G:G,"RON",DataSource!F:F,"PJ")</f>
        <v>0</v>
      </c>
      <c r="L42" s="1">
        <f>SUMIFS(DataSource!J:J,DataSource!R:R,E42,DataSource!S:S,"+",DataSource!G:G,"DEV",DataSource!F:F,"PF")-SUMIFS(DataSource!K:K,DataSource!R:R,E42,DataSource!S:S,"-",DataSource!G:G,"DEV",DataSource!F:F,"PF")</f>
        <v>0</v>
      </c>
      <c r="M42" s="1">
        <f>SUMIFS(DataSource!J:J,DataSource!R:R,E42,DataSource!S:S,"+",DataSource!G:G,"DEV",DataSource!F:F,"PJ")-SUMIFS(DataSource!K:K,DataSource!R:R,E42,DataSource!S:S,"-",DataSource!G:G,"DEV",DataSource!F:F,"PJ")</f>
        <v>0</v>
      </c>
      <c r="O42" s="1">
        <f>SUM(G42:M42)</f>
        <v>0</v>
      </c>
    </row>
    <row r="43" spans="2:16" x14ac:dyDescent="0.3">
      <c r="B43" t="s">
        <v>438</v>
      </c>
      <c r="E43">
        <v>128</v>
      </c>
      <c r="F43" s="1">
        <f>SUMIFS(DataSource!$K:$K,DataSource!R:R, $E43,DataSource!S:S,"-")</f>
        <v>0</v>
      </c>
      <c r="G43" s="1">
        <f>SUMIFS(DataSource!J:J,DataSource!R:R,E43,DataSource!S:S,"+",DataSource!G:G,"RON",DataSource!F:F,"PF")-SUMIFS(DataSource!K:K,DataSource!R:R,E43,DataSource!S:S,"-",DataSource!G:G,"RON",DataSource!F:F,"PF")</f>
        <v>0</v>
      </c>
      <c r="I43" s="1">
        <f>SUMIFS(DataSource!J:J,DataSource!R:R,E43,DataSource!S:S,"+",DataSource!G:G,"RON",DataSource!F:F,"PJ")-SUMIFS(DataSource!K:K,DataSource!R:R,E43,DataSource!S:S,"-",DataSource!G:G,"RON",DataSource!F:F,"PJ")</f>
        <v>0</v>
      </c>
      <c r="L43" s="1">
        <f>SUMIFS(DataSource!J:J,DataSource!R:R,E43,DataSource!S:S,"+",DataSource!G:G,"DEV",DataSource!F:F,"PF")-SUMIFS(DataSource!K:K,DataSource!R:R,E43,DataSource!S:S,"-",DataSource!G:G,"DEV",DataSource!F:F,"PF")</f>
        <v>0</v>
      </c>
      <c r="M43" s="1">
        <f>SUMIFS(DataSource!J:J,DataSource!R:R,E43,DataSource!S:S,"+",DataSource!G:G,"DEV",DataSource!F:F,"PJ")-SUMIFS(DataSource!K:K,DataSource!R:R,E43,DataSource!S:S,"-",DataSource!G:G,"DEV",DataSource!F:F,"PJ")</f>
        <v>0</v>
      </c>
      <c r="O43" s="1">
        <f>SUM(G43:M43)</f>
        <v>0</v>
      </c>
    </row>
    <row r="44" spans="2:16" x14ac:dyDescent="0.3">
      <c r="B44" t="s">
        <v>439</v>
      </c>
      <c r="E44">
        <v>130</v>
      </c>
      <c r="F44" s="1">
        <f>F45+F46</f>
        <v>519272</v>
      </c>
      <c r="G44" s="1">
        <f>G45+G46</f>
        <v>0</v>
      </c>
      <c r="I44" s="1">
        <f>I45+I46</f>
        <v>8325032</v>
      </c>
      <c r="L44" s="1">
        <f>L45+L46</f>
        <v>0</v>
      </c>
      <c r="M44" s="1">
        <f>M45+M46</f>
        <v>0</v>
      </c>
      <c r="O44" s="1">
        <f>O45+O46</f>
        <v>8325032</v>
      </c>
    </row>
    <row r="45" spans="2:16" x14ac:dyDescent="0.3">
      <c r="B45" t="s">
        <v>440</v>
      </c>
      <c r="E45">
        <v>131</v>
      </c>
      <c r="F45" s="1">
        <f>SUMIFS(DataSource!$K:$K,DataSource!R:R, $E45,DataSource!S:S,"-")</f>
        <v>519272</v>
      </c>
      <c r="G45" s="1">
        <f>SUMIFS(DataSource!J:J,DataSource!R:R,E45,DataSource!S:S,"+",DataSource!G:G,"RON",DataSource!F:F,"PF")-SUMIFS(DataSource!K:K,DataSource!R:R,E45,DataSource!S:S,"-",DataSource!G:G,"RON",DataSource!F:F,"PF")</f>
        <v>0</v>
      </c>
      <c r="I45" s="1">
        <f>SUMIFS(DataSource!J:J,DataSource!R:R,E45,DataSource!S:S,"+",DataSource!G:G,"RON",DataSource!F:F,"PJ")-SUMIFS(DataSource!K:K,DataSource!R:R,E45,DataSource!S:S,"-",DataSource!G:G,"RON",DataSource!F:F,"PJ")</f>
        <v>8325032</v>
      </c>
      <c r="L45" s="1">
        <f>SUMIFS(DataSource!J:J,DataSource!R:R,E45,DataSource!S:S,"+",DataSource!G:G,"DEV",DataSource!F:F,"PF")-SUMIFS(DataSource!K:K,DataSource!R:R,E45,DataSource!S:S,"-",DataSource!G:G,"DEV",DataSource!F:F,"PF")</f>
        <v>0</v>
      </c>
      <c r="M45" s="1">
        <f>SUMIFS(DataSource!J:J,DataSource!R:R,E45,DataSource!S:S,"+",DataSource!G:G,"DEV",DataSource!F:F,"PJ")-SUMIFS(DataSource!K:K,DataSource!R:R,E45,DataSource!S:S,"-",DataSource!G:G,"DEV",DataSource!F:F,"PJ")</f>
        <v>0</v>
      </c>
      <c r="O45" s="1">
        <f>SUM(G45:M45)</f>
        <v>8325032</v>
      </c>
      <c r="P45" t="s">
        <v>420</v>
      </c>
    </row>
    <row r="46" spans="2:16" x14ac:dyDescent="0.3">
      <c r="B46" t="s">
        <v>441</v>
      </c>
      <c r="E46">
        <v>133</v>
      </c>
      <c r="F46" s="1">
        <f>SUMIFS(DataSource!$K:$K,DataSource!R:R, $E46,DataSource!S:S,"-")</f>
        <v>0</v>
      </c>
      <c r="G46" s="1">
        <f>SUMIFS(DataSource!J:J,DataSource!R:R,E46,DataSource!S:S,"+",DataSource!G:G,"RON",DataSource!F:F,"PF")-SUMIFS(DataSource!K:K,DataSource!R:R,E46,DataSource!S:S,"-",DataSource!G:G,"RON",DataSource!F:F,"PF")</f>
        <v>0</v>
      </c>
      <c r="I46" s="1">
        <f>SUMIFS(DataSource!J:J,DataSource!R:R,E46,DataSource!S:S,"+",DataSource!G:G,"RON",DataSource!F:F,"PJ")-SUMIFS(DataSource!K:K,DataSource!R:R,E46,DataSource!S:S,"-",DataSource!G:G,"RON",DataSource!F:F,"PJ")</f>
        <v>0</v>
      </c>
      <c r="L46" s="1">
        <f>SUMIFS(DataSource!J:J,DataSource!R:R,E46,DataSource!S:S,"+",DataSource!G:G,"DEV",DataSource!F:F,"PF")-SUMIFS(DataSource!K:K,DataSource!R:R,E46,DataSource!S:S,"-",DataSource!G:G,"DEV",DataSource!F:F,"PF")</f>
        <v>0</v>
      </c>
      <c r="M46" s="1">
        <f>SUMIFS(DataSource!J:J,DataSource!R:R,E46,DataSource!S:S,"+",DataSource!G:G,"DEV",DataSource!F:F,"PJ")-SUMIFS(DataSource!K:K,DataSource!R:R,E46,DataSource!S:S,"-",DataSource!G:G,"DEV",DataSource!F:F,"PJ")</f>
        <v>0</v>
      </c>
      <c r="O46" s="1">
        <f>SUM(G46:M46)</f>
        <v>0</v>
      </c>
    </row>
    <row r="47" spans="2:16" x14ac:dyDescent="0.3">
      <c r="B47" t="s">
        <v>442</v>
      </c>
      <c r="E47">
        <v>135</v>
      </c>
      <c r="F47" s="1">
        <f>F48+F49</f>
        <v>0</v>
      </c>
      <c r="G47" s="1">
        <f>G48+G49</f>
        <v>1360858</v>
      </c>
      <c r="I47" s="1">
        <f>I48+I49</f>
        <v>5889930</v>
      </c>
      <c r="L47" s="1">
        <f>L48+L49</f>
        <v>0</v>
      </c>
      <c r="M47" s="1">
        <f>M48+M49</f>
        <v>0</v>
      </c>
      <c r="O47" s="1">
        <f>O48+O49</f>
        <v>7250788</v>
      </c>
    </row>
    <row r="48" spans="2:16" x14ac:dyDescent="0.3">
      <c r="B48" t="s">
        <v>443</v>
      </c>
      <c r="E48">
        <v>136</v>
      </c>
      <c r="F48" s="1">
        <f>SUMIFS(DataSource!$K:$K,DataSource!R:R, $E48,DataSource!S:S,"-")</f>
        <v>0</v>
      </c>
      <c r="G48" s="1">
        <f>SUMIFS(DataSource!J:J,DataSource!R:R,E48,DataSource!S:S,"+",DataSource!G:G,"RON",DataSource!F:F,"PF")-SUMIFS(DataSource!K:K,DataSource!R:R,E48,DataSource!S:S,"-",DataSource!G:G,"RON",DataSource!F:F,"PF")</f>
        <v>1360858</v>
      </c>
      <c r="I48" s="1">
        <f>SUMIFS(DataSource!J:J,DataSource!R:R,E48,DataSource!S:S,"+",DataSource!G:G,"RON",DataSource!F:F,"PJ")-SUMIFS(DataSource!K:K,DataSource!R:R,E48,DataSource!S:S,"-",DataSource!G:G,"RON",DataSource!F:F,"PJ")</f>
        <v>0</v>
      </c>
      <c r="L48" s="1">
        <f>SUMIFS(DataSource!J:J,DataSource!R:R,E48,DataSource!S:S,"+",DataSource!G:G,"DEV",DataSource!F:F,"PF")-SUMIFS(DataSource!K:K,DataSource!R:R,E48,DataSource!S:S,"-",DataSource!G:G,"DEV",DataSource!F:F,"PF")</f>
        <v>0</v>
      </c>
      <c r="M48" s="1">
        <f>SUMIFS(DataSource!J:J,DataSource!R:R,E48,DataSource!S:S,"+",DataSource!G:G,"DEV",DataSource!F:F,"PJ")-SUMIFS(DataSource!K:K,DataSource!R:R,E48,DataSource!S:S,"-",DataSource!G:G,"DEV",DataSource!F:F,"PJ")</f>
        <v>0</v>
      </c>
      <c r="O48" s="1">
        <f>SUM(G48:M48)</f>
        <v>1360858</v>
      </c>
      <c r="P48" t="s">
        <v>420</v>
      </c>
    </row>
    <row r="49" spans="2:16" x14ac:dyDescent="0.3">
      <c r="B49" t="s">
        <v>444</v>
      </c>
      <c r="E49">
        <v>138</v>
      </c>
      <c r="F49" s="1">
        <f>SUMIFS(DataSource!$K:$K,DataSource!R:R, $E49,DataSource!S:S,"-")</f>
        <v>0</v>
      </c>
      <c r="G49" s="1">
        <f>SUMIFS(DataSource!J:J,DataSource!R:R,E49,DataSource!S:S,"+",DataSource!G:G,"RON",DataSource!F:F,"PF")-SUMIFS(DataSource!K:K,DataSource!R:R,E49,DataSource!S:S,"-",DataSource!G:G,"RON",DataSource!F:F,"PF")</f>
        <v>0</v>
      </c>
      <c r="I49" s="1">
        <f>SUMIFS(DataSource!J:J,DataSource!R:R,E49,DataSource!S:S,"+",DataSource!G:G,"RON",DataSource!F:F,"PJ")-SUMIFS(DataSource!K:K,DataSource!R:R,E49,DataSource!S:S,"-",DataSource!G:G,"RON",DataSource!F:F,"PJ")</f>
        <v>5889930</v>
      </c>
      <c r="L49" s="1">
        <f>SUMIFS(DataSource!J:J,DataSource!R:R,E49,DataSource!S:S,"+",DataSource!G:G,"DEV",DataSource!F:F,"PF")-SUMIFS(DataSource!K:K,DataSource!R:R,E49,DataSource!S:S,"-",DataSource!G:G,"DEV",DataSource!F:F,"PF")</f>
        <v>0</v>
      </c>
      <c r="M49" s="1">
        <f>SUMIFS(DataSource!J:J,DataSource!R:R,E49,DataSource!S:S,"+",DataSource!G:G,"DEV",DataSource!F:F,"PJ")-SUMIFS(DataSource!K:K,DataSource!R:R,E49,DataSource!S:S,"-",DataSource!G:G,"DEV",DataSource!F:F,"PJ")</f>
        <v>0</v>
      </c>
      <c r="O49" s="1">
        <f>SUM(G49:M49)</f>
        <v>5889930</v>
      </c>
    </row>
    <row r="50" spans="2:16" x14ac:dyDescent="0.3">
      <c r="B50" t="s">
        <v>445</v>
      </c>
      <c r="E50">
        <v>140</v>
      </c>
      <c r="F50" s="1">
        <f>SUMIFS(DataSource!$K:$K,DataSource!R:R, $E50,DataSource!S:S,"-")</f>
        <v>0</v>
      </c>
      <c r="G50" s="1">
        <f>SUMIFS(DataSource!J:J,DataSource!R:R,E50,DataSource!S:S,"+",DataSource!G:G,"RON",DataSource!F:F,"PF")-SUMIFS(DataSource!K:K,DataSource!R:R,E50,DataSource!S:S,"-",DataSource!G:G,"RON",DataSource!F:F,"PF")</f>
        <v>0</v>
      </c>
      <c r="I50" s="1">
        <f>SUMIFS(DataSource!J:J,DataSource!R:R,E50,DataSource!S:S,"+",DataSource!G:G,"RON",DataSource!F:F,"PJ")-SUMIFS(DataSource!K:K,DataSource!R:R,E50,DataSource!S:S,"-",DataSource!G:G,"RON",DataSource!F:F,"PJ")</f>
        <v>0</v>
      </c>
      <c r="L50" s="1">
        <f>SUMIFS(DataSource!J:J,DataSource!R:R,E50,DataSource!S:S,"+",DataSource!G:G,"DEV",DataSource!F:F,"PF")-SUMIFS(DataSource!K:K,DataSource!R:R,E50,DataSource!S:S,"-",DataSource!G:G,"DEV",DataSource!F:F,"PF")</f>
        <v>0</v>
      </c>
      <c r="M50" s="1">
        <f>SUMIFS(DataSource!J:J,DataSource!R:R,E50,DataSource!S:S,"+",DataSource!G:G,"DEV",DataSource!F:F,"PJ")-SUMIFS(DataSource!K:K,DataSource!R:R,E50,DataSource!S:S,"-",DataSource!G:G,"DEV",DataSource!F:F,"PJ")</f>
        <v>0</v>
      </c>
      <c r="O50" s="1">
        <f>SUM(G50:M50)</f>
        <v>0</v>
      </c>
      <c r="P50" t="s">
        <v>420</v>
      </c>
    </row>
    <row r="51" spans="2:16" x14ac:dyDescent="0.3">
      <c r="B51" t="s">
        <v>446</v>
      </c>
      <c r="E51">
        <v>145</v>
      </c>
      <c r="F51" s="1">
        <f>SUMIFS(DataSource!$K:$K,DataSource!R:R, $E51,DataSource!S:S,"-")</f>
        <v>0</v>
      </c>
      <c r="G51" s="1">
        <f>SUMIFS(DataSource!J:J,DataSource!R:R,E51,DataSource!S:S,"+",DataSource!G:G,"RON",DataSource!F:F,"PF")-SUMIFS(DataSource!K:K,DataSource!R:R,E51,DataSource!S:S,"-",DataSource!G:G,"RON",DataSource!F:F,"PF")</f>
        <v>0</v>
      </c>
      <c r="I51" s="1">
        <f>SUMIFS(DataSource!J:J,DataSource!R:R,E51,DataSource!S:S,"+",DataSource!G:G,"RON",DataSource!F:F,"PJ")-SUMIFS(DataSource!K:K,DataSource!R:R,E51,DataSource!S:S,"-",DataSource!G:G,"RON",DataSource!F:F,"PJ")</f>
        <v>0</v>
      </c>
      <c r="L51" s="1">
        <f>SUMIFS(DataSource!J:J,DataSource!R:R,E51,DataSource!S:S,"+",DataSource!G:G,"DEV",DataSource!F:F,"PF")-SUMIFS(DataSource!K:K,DataSource!R:R,E51,DataSource!S:S,"-",DataSource!G:G,"DEV",DataSource!F:F,"PF")</f>
        <v>0</v>
      </c>
      <c r="M51" s="1">
        <f>SUMIFS(DataSource!J:J,DataSource!R:R,E51,DataSource!S:S,"+",DataSource!G:G,"DEV",DataSource!F:F,"PJ")-SUMIFS(DataSource!K:K,DataSource!R:R,E51,DataSource!S:S,"-",DataSource!G:G,"DEV",DataSource!F:F,"PJ")</f>
        <v>0</v>
      </c>
      <c r="O51" s="1">
        <f>SUM(G51:M51)</f>
        <v>0</v>
      </c>
    </row>
    <row r="52" spans="2:16" x14ac:dyDescent="0.3">
      <c r="B52" t="s">
        <v>447</v>
      </c>
      <c r="E52">
        <v>150</v>
      </c>
      <c r="F52" s="1">
        <f>SUMIFS(DataSource!$K:$K,DataSource!R:R, $E52,DataSource!S:S,"-")</f>
        <v>0</v>
      </c>
      <c r="G52" s="1">
        <f>SUMIFS(DataSource!J:J,DataSource!R:R,E52,DataSource!S:S,"+",DataSource!G:G,"RON",DataSource!F:F,"PF")-SUMIFS(DataSource!K:K,DataSource!R:R,E52,DataSource!S:S,"-",DataSource!G:G,"RON",DataSource!F:F,"PF")</f>
        <v>0</v>
      </c>
      <c r="I52" s="1">
        <f>SUMIFS(DataSource!J:J,DataSource!R:R,E52,DataSource!S:S,"+",DataSource!G:G,"RON",DataSource!F:F,"PJ")-SUMIFS(DataSource!K:K,DataSource!R:R,E52,DataSource!S:S,"-",DataSource!G:G,"RON",DataSource!F:F,"PJ")</f>
        <v>0</v>
      </c>
      <c r="L52" s="1">
        <f>SUMIFS(DataSource!J:J,DataSource!R:R,E52,DataSource!S:S,"+",DataSource!G:G,"DEV",DataSource!F:F,"PF")-SUMIFS(DataSource!K:K,DataSource!R:R,E52,DataSource!S:S,"-",DataSource!G:G,"DEV",DataSource!F:F,"PF")</f>
        <v>0</v>
      </c>
      <c r="M52" s="1">
        <f>SUMIFS(DataSource!J:J,DataSource!R:R,E52,DataSource!S:S,"+",DataSource!G:G,"DEV",DataSource!F:F,"PJ")-SUMIFS(DataSource!K:K,DataSource!R:R,E52,DataSource!S:S,"-",DataSource!G:G,"DEV",DataSource!F:F,"PJ")</f>
        <v>0</v>
      </c>
      <c r="O52" s="1">
        <f>SUM(G52:M52)</f>
        <v>0</v>
      </c>
    </row>
    <row r="53" spans="2:16" x14ac:dyDescent="0.3">
      <c r="B53" t="s">
        <v>448</v>
      </c>
    </row>
    <row r="56" spans="2:16" x14ac:dyDescent="0.3">
      <c r="B56" t="s">
        <v>449</v>
      </c>
    </row>
    <row r="57" spans="2:16" x14ac:dyDescent="0.3">
      <c r="B57" t="s">
        <v>450</v>
      </c>
      <c r="J57" s="1" t="s">
        <v>391</v>
      </c>
      <c r="K57" s="1" t="s">
        <v>451</v>
      </c>
      <c r="N57" s="1" t="s">
        <v>393</v>
      </c>
    </row>
    <row r="58" spans="2:16" x14ac:dyDescent="0.3">
      <c r="J58" s="1" t="s">
        <v>394</v>
      </c>
      <c r="K58" s="1" t="s">
        <v>452</v>
      </c>
      <c r="N58" s="1" t="s">
        <v>393</v>
      </c>
    </row>
    <row r="59" spans="2:16" x14ac:dyDescent="0.3">
      <c r="B59" t="s">
        <v>453</v>
      </c>
      <c r="H59" s="1">
        <v>1</v>
      </c>
      <c r="J59" s="1" t="s">
        <v>396</v>
      </c>
      <c r="K59" s="1" t="s">
        <v>454</v>
      </c>
      <c r="N59" s="1" t="s">
        <v>398</v>
      </c>
    </row>
    <row r="61" spans="2:16" x14ac:dyDescent="0.3">
      <c r="B61" t="s">
        <v>399</v>
      </c>
      <c r="O61" s="1" t="s">
        <v>400</v>
      </c>
    </row>
    <row r="62" spans="2:16" x14ac:dyDescent="0.3">
      <c r="B62" t="s">
        <v>401</v>
      </c>
      <c r="E62" t="s">
        <v>402</v>
      </c>
      <c r="F62" s="1" t="s">
        <v>403</v>
      </c>
      <c r="G62" s="1" t="s">
        <v>404</v>
      </c>
      <c r="O62" s="1" t="s">
        <v>405</v>
      </c>
    </row>
    <row r="63" spans="2:16" x14ac:dyDescent="0.3">
      <c r="G63" s="1" t="s">
        <v>406</v>
      </c>
      <c r="L63" s="1" t="s">
        <v>407</v>
      </c>
    </row>
    <row r="64" spans="2:16" x14ac:dyDescent="0.3">
      <c r="G64" s="1" t="s">
        <v>408</v>
      </c>
      <c r="I64" s="1" t="s">
        <v>409</v>
      </c>
      <c r="L64" s="1" t="s">
        <v>408</v>
      </c>
      <c r="M64" s="1" t="s">
        <v>409</v>
      </c>
    </row>
    <row r="65" spans="2:16" x14ac:dyDescent="0.3">
      <c r="B65" t="s">
        <v>62</v>
      </c>
      <c r="E65" t="s">
        <v>45</v>
      </c>
      <c r="F65" s="1" t="s">
        <v>410</v>
      </c>
      <c r="G65" s="1" t="s">
        <v>411</v>
      </c>
      <c r="I65" s="1" t="s">
        <v>412</v>
      </c>
      <c r="L65" s="1" t="s">
        <v>413</v>
      </c>
      <c r="M65" s="1" t="s">
        <v>414</v>
      </c>
      <c r="O65" s="1" t="s">
        <v>415</v>
      </c>
    </row>
    <row r="66" spans="2:16" x14ac:dyDescent="0.3">
      <c r="B66" t="s">
        <v>455</v>
      </c>
      <c r="E66">
        <v>155</v>
      </c>
      <c r="F66" s="1">
        <f>SUMIFS(DataSource!$K:$K,DataSource!R:R, $E66,DataSource!S:S,"-")</f>
        <v>0</v>
      </c>
      <c r="G66" s="1">
        <f>SUMIFS(DataSource!J:J,DataSource!R:R,E66,DataSource!S:S,"+",DataSource!G:G,"RON",DataSource!F:F,"PF")-SUMIFS(DataSource!K:K,DataSource!R:R,E66,DataSource!S:S,"-",DataSource!G:G,"RON",DataSource!F:F,"PF")</f>
        <v>0</v>
      </c>
      <c r="I66" s="1">
        <f>SUMIFS(DataSource!J:J,DataSource!R:R,E66,DataSource!S:S,"+",DataSource!G:G,"RON",DataSource!F:F,"PJ")-SUMIFS(DataSource!K:K,DataSource!R:R,E66,DataSource!S:S,"-",DataSource!G:G,"RON",DataSource!F:F,"PJ")</f>
        <v>0</v>
      </c>
      <c r="L66" s="1">
        <f>SUMIFS(DataSource!J:J,DataSource!R:R,E66,DataSource!S:S,"+",DataSource!G:G,"DEV",DataSource!F:F,"PF")-SUMIFS(DataSource!K:K,DataSource!R:R,E66,DataSource!S:S,"-",DataSource!G:G,"DEV",DataSource!F:F,"PF")</f>
        <v>0</v>
      </c>
      <c r="M66" s="1">
        <f>SUMIFS(DataSource!J:J,DataSource!R:R,E66,DataSource!S:S,"+",DataSource!G:G,"DEV",DataSource!F:F,"PJ")-SUMIFS(DataSource!K:K,DataSource!R:R,E66,DataSource!S:S,"-",DataSource!G:G,"DEV",DataSource!F:F,"PJ")</f>
        <v>0</v>
      </c>
      <c r="O66" s="1">
        <f>SUM(G66:M66)</f>
        <v>0</v>
      </c>
    </row>
    <row r="67" spans="2:16" x14ac:dyDescent="0.3">
      <c r="B67" t="s">
        <v>456</v>
      </c>
      <c r="E67">
        <v>160</v>
      </c>
      <c r="F67" s="1">
        <f>SUMIFS(DataSource!$K:$K,DataSource!R:R, $E67,DataSource!S:S,"-")</f>
        <v>0</v>
      </c>
      <c r="G67" s="1">
        <f>SUMIFS(DataSource!J:J,DataSource!R:R,E67,DataSource!S:S,"+",DataSource!G:G,"RON",DataSource!F:F,"PF")-SUMIFS(DataSource!K:K,DataSource!R:R,E67,DataSource!S:S,"-",DataSource!G:G,"RON",DataSource!F:F,"PF")</f>
        <v>0</v>
      </c>
      <c r="I67" s="1">
        <f>SUMIFS(DataSource!J:J,DataSource!R:R,E67,DataSource!S:S,"+",DataSource!G:G,"RON",DataSource!F:F,"PJ")-SUMIFS(DataSource!K:K,DataSource!R:R,E67,DataSource!S:S,"+",DataSource!G:G,"RON",DataSource!F:F,"PJ")</f>
        <v>-3991</v>
      </c>
      <c r="L67" s="1">
        <f>SUMIFS(DataSource!J:J,DataSource!R:R,E67,DataSource!S:S,"+",DataSource!G:G,"DEV",DataSource!F:F,"PF")-SUMIFS(DataSource!K:K,DataSource!R:R,E67,DataSource!S:S,"-",DataSource!G:G,"DEV",DataSource!F:F,"PF")</f>
        <v>0</v>
      </c>
      <c r="M67" s="1">
        <f>SUMIFS(DataSource!J:J,DataSource!R:R,E67,DataSource!S:S,"+",DataSource!G:G,"DEV",DataSource!F:F,"PJ")-SUMIFS(DataSource!K:K,DataSource!R:R,E67,DataSource!S:S,"-",DataSource!G:G,"DEV",DataSource!F:F,"PJ")</f>
        <v>0</v>
      </c>
      <c r="O67" s="1">
        <f>SUM(G67:M67)</f>
        <v>-3991</v>
      </c>
      <c r="P67" t="s">
        <v>420</v>
      </c>
    </row>
    <row r="68" spans="2:16" x14ac:dyDescent="0.3">
      <c r="B68" t="s">
        <v>457</v>
      </c>
      <c r="E68">
        <v>165</v>
      </c>
      <c r="F68" s="1">
        <f>F69+F70+F74+F77+F78</f>
        <v>0</v>
      </c>
      <c r="G68" s="1">
        <f>G69+G70+G74+G77+G78</f>
        <v>0</v>
      </c>
      <c r="I68" s="1">
        <f>I69+I70+I74+I77+I78</f>
        <v>2473967</v>
      </c>
      <c r="L68" s="1">
        <f>L69+L70+L74+L77+L78</f>
        <v>0</v>
      </c>
      <c r="M68" s="1">
        <f>M69+M70+M74+M77+M78</f>
        <v>0</v>
      </c>
      <c r="O68" s="1">
        <f>O69+O70+O74+O77+O78</f>
        <v>2473967</v>
      </c>
    </row>
    <row r="69" spans="2:16" x14ac:dyDescent="0.3">
      <c r="B69" t="s">
        <v>458</v>
      </c>
      <c r="E69">
        <v>166</v>
      </c>
      <c r="F69" s="1">
        <f>SUMIFS(DataSource!$K:$K,DataSource!R:R, $E69,DataSource!S:S,"-")</f>
        <v>0</v>
      </c>
      <c r="G69" s="1">
        <f>SUMIFS(DataSource!J:J,DataSource!R:R,E69,DataSource!S:S,"+",DataSource!G:G,"RON",DataSource!F:F,"PF")-SUMIFS(DataSource!K:K,DataSource!R:R,E69,DataSource!S:S,"-",DataSource!G:G,"RON",DataSource!F:F,"PF")</f>
        <v>0</v>
      </c>
      <c r="I69" s="1">
        <f>SUMIFS(DataSource!J:J,DataSource!R:R,E69,DataSource!S:S,"+",DataSource!G:G,"RON",DataSource!F:F,"PJ")-SUMIFS(DataSource!K:K,DataSource!R:R,E69,DataSource!S:S,"-",DataSource!G:G,"RON",DataSource!F:F,"PJ")</f>
        <v>2473967</v>
      </c>
      <c r="L69" s="1">
        <f>SUMIFS(DataSource!J:J,DataSource!R:R,E69,DataSource!S:S,"+",DataSource!G:G,"DEV",DataSource!F:F,"PF")-SUMIFS(DataSource!K:K,DataSource!R:R,E69,DataSource!S:S,"-",DataSource!G:G,"DEV",DataSource!F:F,"PF")</f>
        <v>0</v>
      </c>
      <c r="M69" s="1">
        <f>SUMIFS(DataSource!J:J,DataSource!R:R,E69,DataSource!S:S,"+",DataSource!G:G,"DEV",DataSource!F:F,"PJ")-SUMIFS(DataSource!K:K,DataSource!R:R,E69,DataSource!S:S,"-",DataSource!G:G,"DEV",DataSource!F:F,"PJ")</f>
        <v>0</v>
      </c>
      <c r="O69" s="1">
        <f>SUM(G69:M69)</f>
        <v>2473967</v>
      </c>
    </row>
    <row r="70" spans="2:16" x14ac:dyDescent="0.3">
      <c r="B70" t="s">
        <v>459</v>
      </c>
      <c r="E70">
        <v>167</v>
      </c>
      <c r="F70" s="1">
        <f>F71+F72+F73</f>
        <v>0</v>
      </c>
      <c r="G70" s="1">
        <f>G71+G72+G73</f>
        <v>0</v>
      </c>
      <c r="I70" s="1">
        <f>I71+I72+I73</f>
        <v>0</v>
      </c>
      <c r="L70" s="1">
        <f>L71+L72+L73</f>
        <v>0</v>
      </c>
      <c r="M70" s="1">
        <f>M71+M72+M73</f>
        <v>0</v>
      </c>
      <c r="O70" s="1">
        <f>O71+O72+O73</f>
        <v>0</v>
      </c>
    </row>
    <row r="71" spans="2:16" x14ac:dyDescent="0.3">
      <c r="B71" t="s">
        <v>460</v>
      </c>
      <c r="E71">
        <v>168</v>
      </c>
      <c r="F71" s="1">
        <f>SUMIFS(DataSource!$K:$K,DataSource!R:R, $E71,DataSource!S:S,"-")</f>
        <v>0</v>
      </c>
      <c r="G71" s="1">
        <f>SUMIFS(DataSource!J:J,DataSource!R:R,E71,DataSource!S:S,"+",DataSource!G:G,"RON",DataSource!F:F,"PF")-SUMIFS(DataSource!K:K,DataSource!R:R,E71,DataSource!S:S,"-",DataSource!G:G,"RON",DataSource!F:F,"PF")</f>
        <v>0</v>
      </c>
      <c r="I71" s="1">
        <f>SUMIFS(DataSource!J:J,DataSource!R:R,E71,DataSource!S:S,"+",DataSource!G:G,"RON",DataSource!F:F,"PJ")-SUMIFS(DataSource!K:K,DataSource!R:R,E71,DataSource!S:S,"-",DataSource!G:G,"RON",DataSource!F:F,"PJ")</f>
        <v>0</v>
      </c>
      <c r="L71" s="1">
        <f>SUMIFS(DataSource!J:J,DataSource!R:R,E71,DataSource!S:S,"+",DataSource!G:G,"DEV",DataSource!F:F,"PF")-SUMIFS(DataSource!K:K,DataSource!R:R,E71,DataSource!S:S,"-",DataSource!G:G,"DEV",DataSource!F:F,"PF")</f>
        <v>0</v>
      </c>
      <c r="M71" s="1">
        <f>SUMIFS(DataSource!J:J,DataSource!R:R,E71,DataSource!S:S,"+",DataSource!G:G,"DEV",DataSource!F:F,"PJ")-SUMIFS(DataSource!K:K,DataSource!R:R,E71,DataSource!S:S,"-",DataSource!G:G,"DEV",DataSource!F:F,"PJ")</f>
        <v>0</v>
      </c>
      <c r="O71" s="1">
        <f>SUM(G71:M71)</f>
        <v>0</v>
      </c>
    </row>
    <row r="72" spans="2:16" x14ac:dyDescent="0.3">
      <c r="B72" t="s">
        <v>461</v>
      </c>
      <c r="E72">
        <v>169</v>
      </c>
      <c r="F72" s="1">
        <f>SUMIFS(DataSource!$K:$K,DataSource!R:R, $E72,DataSource!S:S,"-")</f>
        <v>0</v>
      </c>
      <c r="G72" s="1">
        <f>SUMIFS(DataSource!J:J,DataSource!R:R,E72,DataSource!S:S,"+",DataSource!G:G,"RON",DataSource!F:F,"PF")-SUMIFS(DataSource!K:K,DataSource!R:R,E72,DataSource!S:S,"-",DataSource!G:G,"RON",DataSource!F:F,"PF")</f>
        <v>0</v>
      </c>
      <c r="I72" s="1">
        <f>SUMIFS(DataSource!J:J,DataSource!R:R,E72,DataSource!S:S,"+",DataSource!G:G,"RON",DataSource!F:F,"PJ")-SUMIFS(DataSource!K:K,DataSource!R:R,E72,DataSource!S:S,"-",DataSource!G:G,"RON",DataSource!F:F,"PJ")</f>
        <v>0</v>
      </c>
      <c r="L72" s="1">
        <f>SUMIFS(DataSource!J:J,DataSource!R:R,E72,DataSource!S:S,"+",DataSource!G:G,"DEV",DataSource!F:F,"PF")-SUMIFS(DataSource!K:K,DataSource!R:R,E72,DataSource!S:S,"-",DataSource!G:G,"DEV",DataSource!F:F,"PF")</f>
        <v>0</v>
      </c>
      <c r="M72" s="1">
        <f>SUMIFS(DataSource!J:J,DataSource!R:R,E72,DataSource!S:S,"+",DataSource!G:G,"DEV",DataSource!F:F,"PJ")-SUMIFS(DataSource!K:K,DataSource!R:R,E72,DataSource!S:S,"-",DataSource!G:G,"DEV",DataSource!F:F,"PJ")</f>
        <v>0</v>
      </c>
      <c r="O72" s="1">
        <f>SUM(G72:M72)</f>
        <v>0</v>
      </c>
    </row>
    <row r="73" spans="2:16" x14ac:dyDescent="0.3">
      <c r="B73" t="s">
        <v>462</v>
      </c>
      <c r="E73">
        <v>170</v>
      </c>
      <c r="F73" s="1">
        <f>SUMIFS(DataSource!$K:$K,DataSource!R:R, $E73,DataSource!S:S,"-")</f>
        <v>0</v>
      </c>
      <c r="G73" s="1">
        <f>SUMIFS(DataSource!J:J,DataSource!R:R,E73,DataSource!S:S,"+",DataSource!G:G,"RON",DataSource!F:F,"PF")-SUMIFS(DataSource!K:K,DataSource!R:R,E73,DataSource!S:S,"-",DataSource!G:G,"RON",DataSource!F:F,"PF")</f>
        <v>0</v>
      </c>
      <c r="I73" s="1">
        <f>SUMIFS(DataSource!J:J,DataSource!R:R,E73,DataSource!S:S,"+",DataSource!G:G,"RON",DataSource!F:F,"PJ")-SUMIFS(DataSource!K:K,DataSource!R:R,E73,DataSource!S:S,"-",DataSource!G:G,"RON",DataSource!F:F,"PJ")</f>
        <v>0</v>
      </c>
      <c r="L73" s="1">
        <f>SUMIFS(DataSource!J:J,DataSource!R:R,E73,DataSource!S:S,"+",DataSource!G:G,"DEV",DataSource!F:F,"PF")-SUMIFS(DataSource!K:K,DataSource!R:R,E73,DataSource!S:S,"-",DataSource!G:G,"DEV",DataSource!F:F,"PF")</f>
        <v>0</v>
      </c>
      <c r="M73" s="1">
        <f>SUMIFS(DataSource!J:J,DataSource!R:R,E73,DataSource!S:S,"+",DataSource!G:G,"DEV",DataSource!F:F,"PJ")-SUMIFS(DataSource!K:K,DataSource!R:R,E73,DataSource!S:S,"-",DataSource!G:G,"DEV",DataSource!F:F,"PJ")</f>
        <v>0</v>
      </c>
      <c r="O73" s="1">
        <f>SUM(G73:M73)</f>
        <v>0</v>
      </c>
    </row>
    <row r="74" spans="2:16" x14ac:dyDescent="0.3">
      <c r="B74" t="s">
        <v>463</v>
      </c>
      <c r="E74">
        <v>175</v>
      </c>
      <c r="F74" s="1">
        <f>F75+F76</f>
        <v>0</v>
      </c>
      <c r="G74" s="1">
        <f>G75+G76</f>
        <v>0</v>
      </c>
      <c r="I74" s="1">
        <f>SUM(I75:K76)</f>
        <v>0</v>
      </c>
      <c r="L74" s="1">
        <f>SUM(L75:L76)</f>
        <v>0</v>
      </c>
      <c r="M74" s="1">
        <f>M75+M76</f>
        <v>0</v>
      </c>
      <c r="O74" s="1">
        <f>SUM(G74:N74)</f>
        <v>0</v>
      </c>
    </row>
    <row r="75" spans="2:16" x14ac:dyDescent="0.3">
      <c r="B75" t="s">
        <v>464</v>
      </c>
      <c r="E75">
        <v>176</v>
      </c>
      <c r="F75" s="1">
        <f>SUMIFS(DataSource!$K:$K,DataSource!R:R, $E75,DataSource!S:S,"-")</f>
        <v>0</v>
      </c>
      <c r="G75" s="1">
        <f>SUMIFS(DataSource!J:J,DataSource!R:R,E75,DataSource!S:S,"+",DataSource!G:G,"RON",DataSource!F:F,"PF")-SUMIFS(DataSource!K:K,DataSource!R:R,E75,DataSource!S:S,"-",DataSource!G:G,"RON",DataSource!F:F,"PF")</f>
        <v>0</v>
      </c>
      <c r="I75" s="1">
        <f>SUMIFS(DataSource!J:J,DataSource!R:R,E75,DataSource!S:S,"+",DataSource!G:G,"RON",DataSource!F:F,"PJ")-SUMIFS(DataSource!K:K,DataSource!R:R,E75,DataSource!S:S,"-",DataSource!G:G,"RON",DataSource!F:F,"PJ")</f>
        <v>0</v>
      </c>
      <c r="L75" s="1">
        <f>SUMIFS(DataSource!J:J,DataSource!R:R,E75,DataSource!S:S,"+",DataSource!G:G,"DEV",DataSource!F:F,"PF")-SUMIFS(DataSource!K:K,DataSource!R:R,E75,DataSource!S:S,"-",DataSource!G:G,"DEV",DataSource!F:F,"PF")</f>
        <v>0</v>
      </c>
      <c r="M75" s="1">
        <f>SUMIFS(DataSource!J:J,DataSource!R:R,E75,DataSource!S:S,"+",DataSource!G:G,"DEV",DataSource!F:F,"PJ")-SUMIFS(DataSource!K:K,DataSource!R:R,E75,DataSource!S:S,"-",DataSource!G:G,"DEV",DataSource!F:F,"PJ")</f>
        <v>0</v>
      </c>
      <c r="O75" s="1">
        <f t="shared" ref="O75:O81" si="0">SUM(G75:M75)</f>
        <v>0</v>
      </c>
    </row>
    <row r="76" spans="2:16" x14ac:dyDescent="0.3">
      <c r="B76" t="s">
        <v>465</v>
      </c>
      <c r="E76">
        <v>178</v>
      </c>
      <c r="F76" s="1">
        <f>SUMIFS(DataSource!$K:$K,DataSource!R:R, $E76,DataSource!S:S,"-")</f>
        <v>0</v>
      </c>
      <c r="G76" s="1">
        <f>SUMIFS(DataSource!J:J,DataSource!R:R,E76,DataSource!S:S,"+",DataSource!G:G,"RON",DataSource!F:F,"PF")-SUMIFS(DataSource!K:K,DataSource!R:R,E76,DataSource!S:S,"-",DataSource!G:G,"RON",DataSource!F:F,"PF")</f>
        <v>0</v>
      </c>
      <c r="I76" s="1">
        <f>SUMIFS(DataSource!J:J,DataSource!R:R,E76,DataSource!S:S,"+",DataSource!G:G,"RON",DataSource!F:F,"PJ")-SUMIFS(DataSource!K:K,DataSource!R:R,E76,DataSource!S:S,"-",DataSource!G:G,"RON",DataSource!F:F,"PJ")</f>
        <v>0</v>
      </c>
      <c r="L76" s="1">
        <f>SUMIFS(DataSource!J:J,DataSource!R:R,E76,DataSource!S:S,"+",DataSource!G:G,"DEV",DataSource!F:F,"PF")-SUMIFS(DataSource!K:K,DataSource!R:R,E76,DataSource!S:S,"-",DataSource!G:G,"DEV",DataSource!F:F,"PF")</f>
        <v>0</v>
      </c>
      <c r="M76" s="1">
        <f>SUMIFS(DataSource!J:J,DataSource!R:R,E76,DataSource!S:S,"+",DataSource!G:G,"DEV",DataSource!F:F,"PJ")-SUMIFS(DataSource!K:K,DataSource!R:R,E76,DataSource!S:S,"-",DataSource!G:G,"DEV",DataSource!F:F,"PJ")</f>
        <v>0</v>
      </c>
      <c r="O76" s="1">
        <f t="shared" si="0"/>
        <v>0</v>
      </c>
    </row>
    <row r="77" spans="2:16" x14ac:dyDescent="0.3">
      <c r="B77" t="s">
        <v>466</v>
      </c>
      <c r="E77">
        <v>180</v>
      </c>
      <c r="F77" s="1">
        <f>SUMIFS(DataSource!$K:$K,DataSource!R:R, $E77,DataSource!S:S,"-")</f>
        <v>0</v>
      </c>
      <c r="G77" s="1">
        <f>SUMIFS(DataSource!J:J,DataSource!R:R,E77,DataSource!S:S,"+",DataSource!G:G,"RON",DataSource!F:F,"PF")-SUMIFS(DataSource!K:K,DataSource!R:R,E77,DataSource!S:S,"-",DataSource!G:G,"RON",DataSource!F:F,"PF")</f>
        <v>0</v>
      </c>
      <c r="I77" s="1">
        <f>SUMIFS(DataSource!J:J,DataSource!R:R,E77,DataSource!S:S,"+",DataSource!G:G,"RON",DataSource!F:F,"PJ")-SUMIFS(DataSource!K:K,DataSource!R:R,E77,DataSource!S:S,"-",DataSource!G:G,"RON",DataSource!F:F,"PJ")</f>
        <v>0</v>
      </c>
      <c r="L77" s="1">
        <f>SUMIFS(DataSource!J:J,DataSource!R:R,E77,DataSource!S:S,"+",DataSource!G:G,"DEV",DataSource!F:F,"PF")-SUMIFS(DataSource!K:K,DataSource!R:R,E77,DataSource!S:S,"-",DataSource!G:G,"DEV",DataSource!F:F,"PF")</f>
        <v>0</v>
      </c>
      <c r="M77" s="1">
        <f>SUMIFS(DataSource!J:J,DataSource!R:R,E77,DataSource!S:S,"+",DataSource!G:G,"DEV",DataSource!F:F,"PJ")-SUMIFS(DataSource!K:K,DataSource!R:R,E77,DataSource!S:S,"-",DataSource!G:G,"DEV",DataSource!F:F,"PJ")</f>
        <v>0</v>
      </c>
      <c r="O77" s="1">
        <f t="shared" si="0"/>
        <v>0</v>
      </c>
    </row>
    <row r="78" spans="2:16" x14ac:dyDescent="0.3">
      <c r="B78" t="s">
        <v>467</v>
      </c>
      <c r="E78">
        <v>183</v>
      </c>
      <c r="F78" s="1">
        <f>SUMIFS(DataSource!$K:$K,DataSource!R:R, $E78,DataSource!S:S,"-")</f>
        <v>0</v>
      </c>
      <c r="G78" s="1">
        <f>SUMIFS(DataSource!J:J,DataSource!R:R,E78,DataSource!S:S,"+",DataSource!G:G,"RON",DataSource!F:F,"PF")-SUMIFS(DataSource!K:K,DataSource!R:R,E78,DataSource!S:S,"-",DataSource!G:G,"RON",DataSource!F:F,"PF")</f>
        <v>0</v>
      </c>
      <c r="I78" s="1">
        <f>SUMIFS(DataSource!J:J,DataSource!R:R,E78,DataSource!S:S,"+",DataSource!G:G,"RON",DataSource!F:F,"PJ")-SUMIFS(DataSource!K:K,DataSource!R:R,E78,DataSource!S:S,"-",DataSource!G:G,"RON",DataSource!F:F,"PJ")</f>
        <v>0</v>
      </c>
      <c r="L78" s="1">
        <f>SUMIFS(DataSource!J:J,DataSource!R:R,E78,DataSource!S:S,"+",DataSource!G:G,"DEV",DataSource!F:F,"PF")-SUMIFS(DataSource!K:K,DataSource!R:R,E78,DataSource!S:S,"-",DataSource!G:G,"DEV",DataSource!F:F,"PF")</f>
        <v>0</v>
      </c>
      <c r="M78" s="1">
        <f>SUMIFS(DataSource!J:J,DataSource!R:R,E78,DataSource!S:S,"+",DataSource!G:G,"DEV",DataSource!F:F,"PJ")-SUMIFS(DataSource!K:K,DataSource!R:R,E78,DataSource!S:S,"-",DataSource!G:G,"DEV",DataSource!F:F,"PJ")</f>
        <v>0</v>
      </c>
      <c r="O78" s="1">
        <f t="shared" si="0"/>
        <v>0</v>
      </c>
    </row>
    <row r="79" spans="2:16" x14ac:dyDescent="0.3">
      <c r="B79" t="s">
        <v>468</v>
      </c>
      <c r="E79">
        <v>185</v>
      </c>
      <c r="F79" s="1">
        <f>SUMIFS(DataSource!$K:$K,DataSource!R:R, $E79,DataSource!S:S,"-")</f>
        <v>0</v>
      </c>
      <c r="G79" s="1">
        <f>SUMIFS(DataSource!J:J,DataSource!R:R,E79,DataSource!S:S,"+",DataSource!G:G,"RON",DataSource!F:F,"PF")-SUMIFS(DataSource!K:K,DataSource!R:R,E79,DataSource!S:S,"-",DataSource!G:G,"RON",DataSource!F:F,"PF")</f>
        <v>2176</v>
      </c>
      <c r="I79" s="1">
        <f>SUMIFS(DataSource!J:J,DataSource!R:R,E79,DataSource!S:S,"+",DataSource!G:G,"RON",DataSource!F:F,"PJ")-SUMIFS(DataSource!K:K,DataSource!R:R,E79,DataSource!S:S,"-",DataSource!G:G,"RON",DataSource!F:F,"PJ")</f>
        <v>0</v>
      </c>
      <c r="L79" s="1">
        <f>SUMIFS(DataSource!J:J,DataSource!R:R,E79,DataSource!S:S,"+",DataSource!G:G,"DEV",DataSource!F:F,"PF")-SUMIFS(DataSource!K:K,DataSource!R:R,E79,DataSource!S:S,"-",DataSource!G:G,"DEV",DataSource!F:F,"PF")</f>
        <v>0</v>
      </c>
      <c r="M79" s="1">
        <f>SUMIFS(DataSource!J:J,DataSource!R:R,E79,DataSource!S:S,"+",DataSource!G:G,"DEV",DataSource!F:F,"PJ")-SUMIFS(DataSource!K:K,DataSource!R:R,E79,DataSource!S:S,"-",DataSource!G:G,"DEV",DataSource!F:F,"PJ")</f>
        <v>0</v>
      </c>
      <c r="O79" s="1">
        <f t="shared" si="0"/>
        <v>2176</v>
      </c>
    </row>
    <row r="80" spans="2:16" x14ac:dyDescent="0.3">
      <c r="B80" t="s">
        <v>469</v>
      </c>
      <c r="E80">
        <v>190</v>
      </c>
      <c r="F80" s="1">
        <f>SUMIFS(DataSource!$K:$K,DataSource!R:R, $E80,DataSource!S:S,"-")</f>
        <v>461860</v>
      </c>
      <c r="G80" s="1">
        <f>SUMIFS(DataSource!J:J,DataSource!R:R,E80,DataSource!S:S,"+",DataSource!G:G,"RON",DataSource!F:F,"PF")-SUMIFS(DataSource!K:K,DataSource!R:R,E80,DataSource!S:S,"-",DataSource!G:G,"RON",DataSource!F:F,"PF")</f>
        <v>0</v>
      </c>
      <c r="I80" s="1">
        <f>SUMIFS(DataSource!J:J,DataSource!R:R,E80,DataSource!S:S,"+",DataSource!G:G,"RON",DataSource!F:F,"PJ")-SUMIFS(DataSource!K:K,DataSource!R:R,E80,DataSource!S:S,"-",DataSource!G:G,"RON",DataSource!F:F,"PJ")</f>
        <v>519271</v>
      </c>
      <c r="L80" s="1">
        <f>SUMIFS(DataSource!J:J,DataSource!R:R,E80,DataSource!S:S,"+",DataSource!G:G,"DEV",DataSource!F:F,"PF")-SUMIFS(DataSource!K:K,DataSource!R:R,E80,DataSource!S:S,"-",DataSource!G:G,"DEV",DataSource!F:F,"PF")</f>
        <v>0</v>
      </c>
      <c r="M80" s="1">
        <f>SUMIFS(DataSource!J:J,DataSource!R:R,E80,DataSource!S:S,"+",DataSource!G:G,"DEV",DataSource!F:F,"PJ")-SUMIFS(DataSource!K:K,DataSource!R:R,E80,DataSource!S:S,"-",DataSource!G:G,"DEV",DataSource!F:F,"PJ")</f>
        <v>0</v>
      </c>
      <c r="O80" s="1">
        <f t="shared" si="0"/>
        <v>519271</v>
      </c>
    </row>
    <row r="81" spans="2:16" x14ac:dyDescent="0.3">
      <c r="B81" t="s">
        <v>206</v>
      </c>
      <c r="E81">
        <v>195</v>
      </c>
      <c r="F81" s="1">
        <f>SUMIFS(DataSource!$K:$K,DataSource!R:R, $E81,DataSource!S:S,"-")</f>
        <v>135</v>
      </c>
      <c r="G81" s="1">
        <f>SUMIFS(DataSource!J:J,DataSource!R:R,E81,DataSource!S:S,"+",DataSource!G:G,"RON",DataSource!F:F,"PF")-SUMIFS(DataSource!K:K,DataSource!R:R,E81,DataSource!S:S,"-",DataSource!G:G,"RON",DataSource!F:F,"PF")</f>
        <v>85384</v>
      </c>
      <c r="I81" s="1">
        <f>SUMIFS(DataSource!J:J,DataSource!R:R,E81,DataSource!S:S,"+",DataSource!G:G,"RON",DataSource!F:F,"PJ")-SUMIFS(DataSource!K:K,DataSource!R:R,E81,DataSource!S:S,"-",DataSource!G:G,"RON",DataSource!F:F,"PJ")</f>
        <v>346251</v>
      </c>
      <c r="L81" s="1">
        <f>SUMIFS(DataSource!J:J,DataSource!R:R,E81,DataSource!S:S,"+",DataSource!G:G,"DEV",DataSource!F:F,"PF")-SUMIFS(DataSource!K:K,DataSource!R:R,E81,DataSource!S:S,"-",DataSource!G:G,"DEV",DataSource!F:F,"PF")</f>
        <v>0</v>
      </c>
      <c r="M81" s="1">
        <f>SUMIFS(DataSource!J:J,DataSource!R:R,E81,DataSource!S:S,"+",DataSource!G:G,"DEV",DataSource!F:F,"PJ")-SUMIFS(DataSource!K:K,DataSource!R:R,E81,DataSource!S:S,"-",DataSource!G:G,"DEV",DataSource!F:F,"PJ")</f>
        <v>0</v>
      </c>
      <c r="O81" s="1">
        <f t="shared" si="0"/>
        <v>431635</v>
      </c>
      <c r="P81" t="s">
        <v>420</v>
      </c>
    </row>
    <row r="82" spans="2:16" x14ac:dyDescent="0.3">
      <c r="B82" t="s">
        <v>470</v>
      </c>
      <c r="E82">
        <v>200</v>
      </c>
      <c r="F82" s="1">
        <f>SUM(F83:F98)</f>
        <v>0</v>
      </c>
      <c r="G82" s="1">
        <f>SUM(G83:H98)</f>
        <v>18604265</v>
      </c>
      <c r="I82" s="1">
        <f>SUM(I83:K98)</f>
        <v>12318547</v>
      </c>
      <c r="L82" s="1">
        <f>SUM(L83:L98)</f>
        <v>0</v>
      </c>
      <c r="M82" s="1">
        <f>SUM(M83:N98)</f>
        <v>0</v>
      </c>
      <c r="O82" s="1">
        <f>SUM(O83:O98)</f>
        <v>30922812</v>
      </c>
    </row>
    <row r="83" spans="2:16" x14ac:dyDescent="0.3">
      <c r="B83" t="s">
        <v>471</v>
      </c>
      <c r="E83">
        <v>205</v>
      </c>
      <c r="F83" s="1">
        <f>SUMIFS(DataSource!$K:$K,DataSource!R:R, $E83,DataSource!S:S,"-")</f>
        <v>0</v>
      </c>
      <c r="G83" s="1">
        <f>SUMIFS(DataSource!J:J,DataSource!R:R,E83,DataSource!S:S,"+",DataSource!G:G,"RON",DataSource!F:F,"PF")-SUMIFS(DataSource!K:K,DataSource!R:R,E83,DataSource!S:S,"-",DataSource!G:G,"RON",DataSource!F:F,"PF")</f>
        <v>0</v>
      </c>
      <c r="I83" s="1">
        <f>SUMIFS(DataSource!J:J,DataSource!R:R,E83,DataSource!S:S,"+",DataSource!G:G,"RON",DataSource!F:F,"PJ")-SUMIFS(DataSource!K:K,DataSource!R:R,E83,DataSource!S:S,"-",DataSource!G:G,"RON",DataSource!F:F,"PJ")</f>
        <v>0</v>
      </c>
      <c r="L83" s="1">
        <f>SUMIFS(DataSource!J:J,DataSource!R:R,E83,DataSource!S:S,"+",DataSource!G:G,"DEV",DataSource!F:F,"PF")-SUMIFS(DataSource!K:K,DataSource!R:R,E83,DataSource!S:S,"-",DataSource!G:G,"DEV",DataSource!F:F,"PF")</f>
        <v>0</v>
      </c>
      <c r="M83" s="1">
        <f>SUMIFS(DataSource!J:J,DataSource!R:R,E83,DataSource!S:S,"+",DataSource!G:G,"DEV",DataSource!F:F,"PJ")-SUMIFS(DataSource!K:K,DataSource!R:R,E83,DataSource!S:S,"-",DataSource!G:G,"DEV",DataSource!F:F,"PJ")</f>
        <v>0</v>
      </c>
      <c r="O83" s="1">
        <f t="shared" ref="O83:O98" si="1">SUM(G83:M83)</f>
        <v>0</v>
      </c>
    </row>
    <row r="84" spans="2:16" x14ac:dyDescent="0.3">
      <c r="B84" t="s">
        <v>472</v>
      </c>
      <c r="E84">
        <v>210</v>
      </c>
      <c r="F84" s="1">
        <f>SUMIFS(DataSource!$K:$K,DataSource!R:R, $E84,DataSource!S:S,"-")</f>
        <v>0</v>
      </c>
      <c r="G84" s="1">
        <f>SUMIFS(DataSource!J:J,DataSource!R:R,E84,DataSource!S:S,"+",DataSource!G:G,"RON",DataSource!F:F,"PF")-SUMIFS(DataSource!K:K,DataSource!R:R,E84,DataSource!S:S,"-",DataSource!G:G,"RON",DataSource!F:F,"PF")</f>
        <v>0</v>
      </c>
      <c r="I84" s="1">
        <f>SUMIFS(DataSource!J:J,DataSource!R:R,E84,DataSource!S:S,"+",DataSource!G:G,"RON",DataSource!F:F,"PJ")-SUMIFS(DataSource!K:K,DataSource!R:R,E84,DataSource!S:S,"-",DataSource!G:G,"RON",DataSource!F:F,"PJ")</f>
        <v>0</v>
      </c>
      <c r="L84" s="1">
        <f>SUMIFS(DataSource!J:J,DataSource!R:R,E84,DataSource!S:S,"+",DataSource!G:G,"DEV",DataSource!F:F,"PF")-SUMIFS(DataSource!K:K,DataSource!R:R,E84,DataSource!S:S,"-",DataSource!G:G,"DEV",DataSource!F:F,"PF")</f>
        <v>0</v>
      </c>
      <c r="M84" s="1">
        <f>SUMIFS(DataSource!J:J,DataSource!R:R,E84,DataSource!S:S,"+",DataSource!G:G,"DEV",DataSource!F:F,"PJ")-SUMIFS(DataSource!K:K,DataSource!R:R,E84,DataSource!S:S,"-",DataSource!G:G,"DEV",DataSource!F:F,"PJ")</f>
        <v>0</v>
      </c>
      <c r="O84" s="1">
        <f t="shared" si="1"/>
        <v>0</v>
      </c>
    </row>
    <row r="85" spans="2:16" x14ac:dyDescent="0.3">
      <c r="B85" t="s">
        <v>473</v>
      </c>
      <c r="E85">
        <v>215</v>
      </c>
      <c r="F85" s="1">
        <f>SUMIFS(DataSource!$K:$K,DataSource!R:R, $E85,DataSource!S:S,"-")</f>
        <v>0</v>
      </c>
      <c r="G85" s="1">
        <f>SUMIFS(DataSource!J:J,DataSource!R:R,E85,DataSource!S:S,"+",DataSource!G:G,"RON",DataSource!F:F,"PF")-SUMIFS(DataSource!K:K,DataSource!R:R,E85,DataSource!S:S,"-",DataSource!G:G,"RON",DataSource!F:F,"PF")</f>
        <v>0</v>
      </c>
      <c r="I85" s="1">
        <f>SUMIFS(DataSource!J:J,DataSource!R:R,E85,DataSource!S:S,"+",DataSource!G:G,"RON",DataSource!F:F,"PJ")-SUMIFS(DataSource!K:K,DataSource!R:R,E85,DataSource!S:S,"-",DataSource!G:G,"RON",DataSource!F:F,"PJ")</f>
        <v>0</v>
      </c>
      <c r="L85" s="1">
        <f>SUMIFS(DataSource!J:J,DataSource!R:R,E85,DataSource!S:S,"+",DataSource!G:G,"DEV",DataSource!F:F,"PF")-SUMIFS(DataSource!K:K,DataSource!R:R,E85,DataSource!S:S,"-",DataSource!G:G,"DEV",DataSource!F:F,"PF")</f>
        <v>0</v>
      </c>
      <c r="M85" s="1">
        <f>SUMIFS(DataSource!J:J,DataSource!R:R,E85,DataSource!S:S,"+",DataSource!G:G,"DEV",DataSource!F:F,"PJ")-SUMIFS(DataSource!K:K,DataSource!R:R,E85,DataSource!S:S,"-",DataSource!G:G,"DEV",DataSource!F:F,"PJ")</f>
        <v>0</v>
      </c>
      <c r="O85" s="1">
        <f t="shared" si="1"/>
        <v>0</v>
      </c>
    </row>
    <row r="86" spans="2:16" x14ac:dyDescent="0.3">
      <c r="B86" t="s">
        <v>474</v>
      </c>
      <c r="E86">
        <v>220</v>
      </c>
      <c r="F86" s="1">
        <f>SUMIFS(DataSource!$K:$K,DataSource!R:R, $E86,DataSource!S:S,"-")</f>
        <v>0</v>
      </c>
      <c r="G86" s="1">
        <f>SUMIFS(DataSource!J:J,DataSource!R:R,E86,DataSource!S:S,"+",DataSource!G:G,"RON",DataSource!F:F,"PF")-SUMIFS(DataSource!K:K,DataSource!R:R,E86,DataSource!S:S,"-",DataSource!G:G,"RON",DataSource!F:F,"PF")</f>
        <v>0</v>
      </c>
      <c r="I86" s="1">
        <f>SUMIFS(DataSource!J:J,DataSource!R:R,E86,DataSource!S:S,"+",DataSource!G:G,"RON",DataSource!F:F,"PJ")-SUMIFS(DataSource!K:K,DataSource!R:R,E86,DataSource!S:S,"-",DataSource!G:G,"RON",DataSource!F:F,"PJ")</f>
        <v>0</v>
      </c>
      <c r="L86" s="1">
        <f>SUMIFS(DataSource!J:J,DataSource!R:R,E86,DataSource!S:S,"+",DataSource!G:G,"DEV",DataSource!F:F,"PF")-SUMIFS(DataSource!K:K,DataSource!R:R,E86,DataSource!S:S,"-",DataSource!G:G,"DEV",DataSource!F:F,"PF")</f>
        <v>0</v>
      </c>
      <c r="M86" s="1">
        <f>SUMIFS(DataSource!J:J,DataSource!R:R,E86,DataSource!S:S,"+",DataSource!G:G,"DEV",DataSource!F:F,"PJ")-SUMIFS(DataSource!K:K,DataSource!R:R,E86,DataSource!S:S,"-",DataSource!G:G,"DEV",DataSource!F:F,"PJ")</f>
        <v>0</v>
      </c>
      <c r="O86" s="1">
        <f t="shared" si="1"/>
        <v>0</v>
      </c>
    </row>
    <row r="87" spans="2:16" x14ac:dyDescent="0.3">
      <c r="B87" t="s">
        <v>475</v>
      </c>
      <c r="E87">
        <v>225</v>
      </c>
      <c r="F87" s="1">
        <f>SUMIFS(DataSource!$K:$K,DataSource!R:R, $E87,DataSource!S:S,"-")</f>
        <v>0</v>
      </c>
      <c r="G87" s="1">
        <f>SUMIFS(DataSource!J:J,DataSource!R:R,E87,DataSource!S:S,"+",DataSource!G:G,"RON",DataSource!F:F,"PF")-SUMIFS(DataSource!K:K,DataSource!R:R,E87,DataSource!S:S,"-",DataSource!G:G,"RON",DataSource!F:F,"PF")</f>
        <v>0</v>
      </c>
      <c r="I87" s="1">
        <f>SUMIFS(DataSource!J:J,DataSource!R:R,E87,DataSource!S:S,"+",DataSource!G:G,"RON",DataSource!F:F,"PJ")-SUMIFS(DataSource!K:K,DataSource!R:R,E87,DataSource!S:S,"-",DataSource!G:G,"RON",DataSource!F:F,"PJ")</f>
        <v>0</v>
      </c>
      <c r="L87" s="1">
        <f>SUMIFS(DataSource!J:J,DataSource!R:R,E87,DataSource!S:S,"+",DataSource!G:G,"DEV",DataSource!F:F,"PF")-SUMIFS(DataSource!K:K,DataSource!R:R,E87,DataSource!S:S,"-",DataSource!G:G,"DEV",DataSource!F:F,"PF")</f>
        <v>0</v>
      </c>
      <c r="M87" s="1">
        <f>SUMIFS(DataSource!J:J,DataSource!R:R,E87,DataSource!S:S,"+",DataSource!G:G,"DEV",DataSource!F:F,"PJ")-SUMIFS(DataSource!K:K,DataSource!R:R,E87,DataSource!S:S,"-",DataSource!G:G,"DEV",DataSource!F:F,"PJ")</f>
        <v>0</v>
      </c>
      <c r="O87" s="1">
        <f t="shared" si="1"/>
        <v>0</v>
      </c>
    </row>
    <row r="88" spans="2:16" x14ac:dyDescent="0.3">
      <c r="B88" t="s">
        <v>476</v>
      </c>
      <c r="E88">
        <v>235</v>
      </c>
      <c r="F88" s="1">
        <f>SUMIFS(DataSource!$K:$K,DataSource!R:R, $E88,DataSource!S:S,"-")</f>
        <v>0</v>
      </c>
      <c r="G88" s="1">
        <f>SUMIFS(DataSource!J:J,DataSource!R:R,E88,DataSource!S:S,"+",DataSource!G:G,"RON",DataSource!F:F,"PF")-SUMIFS(DataSource!K:K,DataSource!R:R,E88,DataSource!S:S,"-",DataSource!G:G,"RON",DataSource!F:F,"PF")</f>
        <v>0</v>
      </c>
      <c r="I88" s="1">
        <f>SUMIFS(DataSource!J:J,DataSource!R:R,E88,DataSource!S:S,"+",DataSource!G:G,"RON",DataSource!F:F,"PJ")-SUMIFS(DataSource!K:K,DataSource!R:R,E88,DataSource!S:S,"-",DataSource!G:G,"RON",DataSource!F:F,"PJ")</f>
        <v>0</v>
      </c>
      <c r="L88" s="1">
        <f>SUMIFS(DataSource!J:J,DataSource!R:R,E88,DataSource!S:S,"+",DataSource!G:G,"DEV",DataSource!F:F,"PF")-SUMIFS(DataSource!K:K,DataSource!R:R,E88,DataSource!S:S,"-",DataSource!G:G,"DEV",DataSource!F:F,"PF")</f>
        <v>0</v>
      </c>
      <c r="M88" s="1">
        <f>SUMIFS(DataSource!J:J,DataSource!R:R,E88,DataSource!S:S,"+",DataSource!G:G,"DEV",DataSource!F:F,"PJ")-SUMIFS(DataSource!K:K,DataSource!R:R,E88,DataSource!S:S,"-",DataSource!G:G,"DEV",DataSource!F:F,"PJ")</f>
        <v>0</v>
      </c>
      <c r="O88" s="1">
        <f t="shared" si="1"/>
        <v>0</v>
      </c>
    </row>
    <row r="89" spans="2:16" x14ac:dyDescent="0.3">
      <c r="B89" t="s">
        <v>477</v>
      </c>
      <c r="E89">
        <v>240</v>
      </c>
      <c r="F89" s="1">
        <f>SUMIFS(DataSource!$K:$K,DataSource!R:R, $E89,DataSource!S:S,"-")</f>
        <v>0</v>
      </c>
      <c r="G89" s="1">
        <f>SUMIFS(DataSource!J:J,DataSource!R:R,E89,DataSource!S:S,"+",DataSource!G:G,"RON",DataSource!F:F,"PF")-SUMIFS(DataSource!K:K,DataSource!R:R,E89,DataSource!S:S,"-",DataSource!G:G,"RON",DataSource!F:F,"PF")</f>
        <v>0</v>
      </c>
      <c r="I89" s="1">
        <f>SUMIFS(DataSource!J:J,DataSource!R:R,E89,DataSource!S:S,"+",DataSource!G:G,"RON",DataSource!F:F,"PJ")-SUMIFS(DataSource!K:K,DataSource!R:R,E89,DataSource!S:S,"-",DataSource!G:G,"RON",DataSource!F:F,"PJ")</f>
        <v>0</v>
      </c>
      <c r="L89" s="1">
        <f>SUMIFS(DataSource!J:J,DataSource!R:R,E89,DataSource!S:S,"+",DataSource!G:G,"DEV",DataSource!F:F,"PF")-SUMIFS(DataSource!K:K,DataSource!R:R,E89,DataSource!S:S,"-",DataSource!G:G,"DEV",DataSource!F:F,"PF")</f>
        <v>0</v>
      </c>
      <c r="M89" s="1">
        <f>SUMIFS(DataSource!J:J,DataSource!R:R,E89,DataSource!S:S,"+",DataSource!G:G,"DEV",DataSource!F:F,"PJ")-SUMIFS(DataSource!K:K,DataSource!R:R,E89,DataSource!S:S,"-",DataSource!G:G,"DEV",DataSource!F:F,"PJ")</f>
        <v>0</v>
      </c>
      <c r="O89" s="1">
        <f t="shared" si="1"/>
        <v>0</v>
      </c>
    </row>
    <row r="90" spans="2:16" x14ac:dyDescent="0.3">
      <c r="B90" t="s">
        <v>478</v>
      </c>
      <c r="E90">
        <v>245</v>
      </c>
      <c r="F90" s="1">
        <f>SUMIFS(DataSource!$K:$K,DataSource!R:R, $E90,DataSource!S:S,"-")</f>
        <v>0</v>
      </c>
      <c r="G90" s="1">
        <f>SUMIFS(DataSource!J:J,DataSource!R:R,E90,DataSource!S:S,"+",DataSource!G:G,"RON",DataSource!F:F,"PF")-SUMIFS(DataSource!K:K,DataSource!R:R,E90,DataSource!S:S,"-",DataSource!G:G,"RON",DataSource!F:F,"PF")</f>
        <v>0</v>
      </c>
      <c r="I90" s="1">
        <f>SUMIFS(DataSource!J:J,DataSource!R:R,E90,DataSource!S:S,"+",DataSource!G:G,"RON",DataSource!F:F,"PJ")-SUMIFS(DataSource!K:K,DataSource!R:R,E90,DataSource!S:S,"-",DataSource!G:G,"RON",DataSource!F:F,"PJ")</f>
        <v>0</v>
      </c>
      <c r="L90" s="1">
        <f>SUMIFS(DataSource!J:J,DataSource!R:R,E90,DataSource!S:S,"+",DataSource!G:G,"DEV",DataSource!F:F,"PF")-SUMIFS(DataSource!K:K,DataSource!R:R,E90,DataSource!S:S,"-",DataSource!G:G,"DEV",DataSource!F:F,"PF")</f>
        <v>0</v>
      </c>
      <c r="M90" s="1">
        <f>SUMIFS(DataSource!J:J,DataSource!R:R,E90,DataSource!S:S,"+",DataSource!G:G,"DEV",DataSource!F:F,"PJ")-SUMIFS(DataSource!K:K,DataSource!R:R,E90,DataSource!S:S,"-",DataSource!G:G,"DEV",DataSource!F:F,"PJ")</f>
        <v>0</v>
      </c>
      <c r="O90" s="1">
        <f t="shared" si="1"/>
        <v>0</v>
      </c>
    </row>
    <row r="91" spans="2:16" x14ac:dyDescent="0.3">
      <c r="B91" t="s">
        <v>479</v>
      </c>
      <c r="E91">
        <v>250</v>
      </c>
      <c r="F91" s="1">
        <f>SUMIFS(DataSource!$K:$K,DataSource!R:R, $E91,DataSource!S:S,"-")</f>
        <v>0</v>
      </c>
      <c r="G91" s="1">
        <f>SUMIFS(DataSource!J:J,DataSource!R:R,E91,DataSource!S:S,"+",DataSource!G:G,"RON",DataSource!F:F,"PF")-SUMIFS(DataSource!K:K,DataSource!R:R,E91,DataSource!S:S,"-",DataSource!G:G,"RON",DataSource!F:F,"PF")</f>
        <v>0</v>
      </c>
      <c r="I91" s="1">
        <f>SUMIFS(DataSource!J:J,DataSource!R:R,E91,DataSource!S:S,"+",DataSource!G:G,"RON",DataSource!F:F,"PJ")-SUMIFS(DataSource!K:K,DataSource!R:R,E91,DataSource!S:S,"-",DataSource!G:G,"RON",DataSource!F:F,"PJ")</f>
        <v>163</v>
      </c>
      <c r="L91" s="1">
        <f>SUMIFS(DataSource!J:J,DataSource!R:R,E91,DataSource!S:S,"+",DataSource!G:G,"DEV",DataSource!F:F,"PF")-SUMIFS(DataSource!K:K,DataSource!R:R,E91,DataSource!S:S,"-",DataSource!G:G,"DEV",DataSource!F:F,"PF")</f>
        <v>0</v>
      </c>
      <c r="M91" s="1">
        <f>SUMIFS(DataSource!J:J,DataSource!R:R,E91,DataSource!S:S,"+",DataSource!G:G,"DEV",DataSource!F:F,"PJ")-SUMIFS(DataSource!K:K,DataSource!R:R,E91,DataSource!S:S,"-",DataSource!G:G,"DEV",DataSource!F:F,"PJ")</f>
        <v>0</v>
      </c>
      <c r="O91" s="1">
        <f t="shared" si="1"/>
        <v>163</v>
      </c>
    </row>
    <row r="92" spans="2:16" x14ac:dyDescent="0.3">
      <c r="B92" t="s">
        <v>480</v>
      </c>
      <c r="E92">
        <v>255</v>
      </c>
      <c r="F92" s="1">
        <f>SUMIFS(DataSource!$K:$K,DataSource!R:R, $E92,DataSource!S:S,"A")</f>
        <v>0</v>
      </c>
      <c r="G92" s="1">
        <f>SUMIFS(DataSource!J:J,DataSource!R:R,E92,DataSource!S:S,"+",DataSource!F:F,"PF")-SUMIFS(DataSource!K:K,DataSource!R:R,E92,DataSource!S:S,"-",DataSource!F:F,"PF")</f>
        <v>18277889</v>
      </c>
      <c r="I92" s="1">
        <f>SUMIFS(DataSource!J:J,DataSource!R:R,E92,DataSource!S:S,"+",DataSource!F:F,"PJ")-SUMIFS(DataSource!K:K,DataSource!R:R,E92,DataSource!S:S,"-",DataSource!F:F,"PJ")</f>
        <v>11331086</v>
      </c>
      <c r="L92" s="1">
        <f>SUMIFS(DataSource!J:J,DataSource!R:R,E92,DataSource!S:S,"+",DataSource!G:G,"DEV",DataSource!F:F,"PF")-SUMIFS(DataSource!K:K,DataSource!R:R,E92,DataSource!S:S,"-",DataSource!G:G,"DEV",DataSource!F:F,"PF")</f>
        <v>0</v>
      </c>
      <c r="M92" s="1">
        <f>SUMIFS(DataSource!J:J,DataSource!R:R,E92,DataSource!S:S,"+",DataSource!G:G,"DEV",DataSource!F:F,"PJ")-SUMIFS(DataSource!K:K,DataSource!R:R,E92,DataSource!S:S,"-",DataSource!G:G,"DEV",DataSource!F:F,"PJ")</f>
        <v>0</v>
      </c>
      <c r="O92" s="1">
        <f t="shared" si="1"/>
        <v>29608975</v>
      </c>
    </row>
    <row r="93" spans="2:16" x14ac:dyDescent="0.3">
      <c r="B93" t="s">
        <v>481</v>
      </c>
      <c r="E93">
        <v>260</v>
      </c>
      <c r="F93" s="1">
        <f>SUMIFS(DataSource!$K:$K,DataSource!R:R, $E93,DataSource!S:S,"-")</f>
        <v>0</v>
      </c>
      <c r="G93" s="1">
        <f>SUMIFS(DataSource!J:J,DataSource!R:R,E93,DataSource!S:S,"+",DataSource!G:G,"RON",DataSource!F:F,"PF")-SUMIFS(DataSource!K:K,DataSource!R:R,E93,DataSource!S:S,"-",DataSource!F:F,"PF")</f>
        <v>0</v>
      </c>
      <c r="I93" s="1">
        <f>SUMIFS(DataSource!J:J,DataSource!R:R,E93,DataSource!S:S,"+",DataSource!G:G,"RON",DataSource!F:F,"PJ")-SUMIFS(DataSource!K:K,DataSource!R:R,E93,DataSource!S:S,"-",DataSource!G:G,"RON",DataSource!F:F,"PJ")</f>
        <v>0</v>
      </c>
      <c r="L93" s="1">
        <f>SUMIFS(DataSource!J:J,DataSource!R:R,E93,DataSource!S:S,"+",DataSource!G:G,"DEV",DataSource!F:F,"PF")-SUMIFS(DataSource!K:K,DataSource!R:R,E93,DataSource!S:S,"-",DataSource!G:G,"DEV",DataSource!F:F,"PF")</f>
        <v>0</v>
      </c>
      <c r="M93" s="1">
        <f>SUMIFS(DataSource!J:J,DataSource!R:R,E93,DataSource!S:S,"+",DataSource!G:G,"DEV",DataSource!F:F,"PJ")-SUMIFS(DataSource!K:K,DataSource!R:R,E93,DataSource!S:S,"-",DataSource!G:G,"DEV",DataSource!F:F,"PJ")</f>
        <v>0</v>
      </c>
      <c r="O93" s="1">
        <f t="shared" si="1"/>
        <v>0</v>
      </c>
    </row>
    <row r="94" spans="2:16" x14ac:dyDescent="0.3">
      <c r="B94" t="s">
        <v>482</v>
      </c>
      <c r="E94">
        <v>265</v>
      </c>
      <c r="F94" s="1">
        <f>SUMIFS(DataSource!$K:$K,DataSource!R:R, $E94,DataSource!S:S,"-")</f>
        <v>0</v>
      </c>
      <c r="G94" s="1">
        <f>SUMIFS(DataSource!J:J,DataSource!R:R,E94,DataSource!S:S,"+",DataSource!G:G,"RON",DataSource!F:F,"PF")-SUMIFS(DataSource!K:K,DataSource!R:R,E94,DataSource!S:S,"-",DataSource!G:G,"RON",DataSource!F:F,"PF")</f>
        <v>0</v>
      </c>
      <c r="I94" s="1">
        <f>SUMIFS(DataSource!J:J,DataSource!R:R,E94,DataSource!S:S,"+",DataSource!G:G,"RON",DataSource!F:F,"PJ")-SUMIFS(DataSource!K:K,DataSource!R:R,E94,DataSource!S:S,"-",DataSource!G:G,"RON",DataSource!F:F,"PJ")</f>
        <v>0</v>
      </c>
      <c r="L94" s="1">
        <f>SUMIFS(DataSource!J:J,DataSource!R:R,E94,DataSource!S:S,"+",DataSource!G:G,"DEV",DataSource!F:F,"PF")-SUMIFS(DataSource!K:K,DataSource!R:R,E94,DataSource!S:S,"-",DataSource!G:G,"DEV",DataSource!F:F,"PF")</f>
        <v>0</v>
      </c>
      <c r="M94" s="1">
        <f>SUMIFS(DataSource!J:J,DataSource!R:R,E94,DataSource!S:S,"+",DataSource!G:G,"DEV",DataSource!F:F,"PJ")-SUMIFS(DataSource!K:K,DataSource!R:R,E94,DataSource!S:S,"-",DataSource!G:G,"DEV",DataSource!F:F,"PJ")</f>
        <v>0</v>
      </c>
      <c r="O94" s="1">
        <f t="shared" si="1"/>
        <v>0</v>
      </c>
    </row>
    <row r="95" spans="2:16" x14ac:dyDescent="0.3">
      <c r="B95" t="s">
        <v>483</v>
      </c>
      <c r="E95">
        <v>270</v>
      </c>
      <c r="F95" s="1">
        <f>SUMIFS(DataSource!$K:$K,DataSource!R:R, $E95,DataSource!S:S,"-")</f>
        <v>0</v>
      </c>
      <c r="G95" s="1">
        <f>SUMIFS(DataSource!J:J,DataSource!R:R,E95,DataSource!S:S,"+",DataSource!G:G,"RON",DataSource!F:F,"PF")-SUMIFS(DataSource!K:K,DataSource!R:R,E95,DataSource!S:S,"-",DataSource!G:G,"RON",DataSource!F:F,"PF")</f>
        <v>0</v>
      </c>
      <c r="I95" s="1">
        <f>SUMIFS(DataSource!J:J,DataSource!R:R,E95,DataSource!S:S,"+",DataSource!G:G,"RON",DataSource!F:F,"PJ")-SUMIFS(DataSource!K:K,DataSource!R:R,E95,DataSource!S:S,"-",DataSource!G:G,"RON",DataSource!F:F,"PJ")</f>
        <v>0</v>
      </c>
      <c r="L95" s="1">
        <f>SUMIFS(DataSource!J:J,DataSource!R:R,E95,DataSource!S:S,"+",DataSource!G:G,"DEV",DataSource!F:F,"PF")-SUMIFS(DataSource!K:K,DataSource!R:R,E95,DataSource!S:S,"-",DataSource!G:G,"DEV",DataSource!F:F,"PF")</f>
        <v>0</v>
      </c>
      <c r="O95" s="1">
        <f t="shared" si="1"/>
        <v>0</v>
      </c>
    </row>
    <row r="96" spans="2:16" x14ac:dyDescent="0.3">
      <c r="B96" t="s">
        <v>484</v>
      </c>
      <c r="E96">
        <v>275</v>
      </c>
      <c r="F96" s="1">
        <f>SUMIFS(DataSource!$K:$K,DataSource!R:R, $E96,DataSource!S:S,"-")</f>
        <v>0</v>
      </c>
      <c r="G96" s="1">
        <f>SUMIFS(DataSource!J:J,DataSource!R:R,E96,DataSource!S:S,"+",DataSource!G:G,"RON",DataSource!F:F,"PF")-SUMIFS(DataSource!K:K,DataSource!R:R,E96,DataSource!S:S,"-",DataSource!G:G,"RON",DataSource!F:F,"PF")</f>
        <v>0</v>
      </c>
      <c r="I96" s="1">
        <f>SUMIFS(DataSource!J:J,DataSource!R:R,E96,DataSource!S:S,"+",DataSource!G:G,"RON",DataSource!F:F,"PJ")-SUMIFS(DataSource!K:K,DataSource!R:R,E96,DataSource!S:S,"-",DataSource!G:G,"RON",DataSource!F:F,"PJ")</f>
        <v>0</v>
      </c>
      <c r="L96" s="1">
        <f>SUMIFS(DataSource!J:J,DataSource!R:R,E96,DataSource!S:S,"+",DataSource!G:G,"DEV",DataSource!F:F,"PF")-SUMIFS(DataSource!K:K,DataSource!R:R,E96,DataSource!S:S,"-",DataSource!G:G,"DEV",DataSource!F:F,"PF")</f>
        <v>0</v>
      </c>
      <c r="M96" s="1">
        <f>SUMIFS(DataSource!J:J,DataSource!R:R,E96,DataSource!S:S,"+",DataSource!G:G,"DEV",DataSource!F:F,"PJ")-SUMIFS(DataSource!K:K,DataSource!R:R,E96,DataSource!S:S,"-",DataSource!G:G,"DEV",DataSource!F:F,"PJ")</f>
        <v>0</v>
      </c>
      <c r="O96" s="1">
        <f t="shared" si="1"/>
        <v>0</v>
      </c>
    </row>
    <row r="97" spans="2:17" x14ac:dyDescent="0.3">
      <c r="B97" t="s">
        <v>485</v>
      </c>
      <c r="E97">
        <v>280</v>
      </c>
      <c r="F97" s="1">
        <f>SUMIFS(DataSource!$K:$K,DataSource!R:R, $E97,DataSource!S:S,"-")</f>
        <v>0</v>
      </c>
      <c r="G97" s="1">
        <f>SUMIFS(DataSource!J:J,DataSource!R:R,E97,DataSource!S:S,"+",DataSource!G:G,"RON",DataSource!F:F,"PF")-SUMIFS(DataSource!K:K,DataSource!R:R,E97,DataSource!S:S,"-",DataSource!G:G,"RON",DataSource!F:F,"PF")</f>
        <v>0</v>
      </c>
      <c r="I97" s="1">
        <f>SUMIFS(DataSource!J:J,DataSource!R:R,E97,DataSource!S:S,"+",DataSource!G:G,"RON",DataSource!F:F,"PJ")-SUMIFS(DataSource!K:K,DataSource!R:R,E97,DataSource!S:S,"-",DataSource!G:G,"RON",DataSource!F:F,"PJ")</f>
        <v>0</v>
      </c>
      <c r="L97" s="1">
        <f>SUMIFS(DataSource!J:J,DataSource!R:R,E97,DataSource!S:S,"+",DataSource!G:G,"DEV",DataSource!F:F,"PF")-SUMIFS(DataSource!K:K,DataSource!R:R,E97,DataSource!S:S,"-",DataSource!G:G,"DEV",DataSource!F:F,"PF")</f>
        <v>0</v>
      </c>
      <c r="M97" s="1">
        <f>SUMIFS(DataSource!J:J,DataSource!R:R,E97,DataSource!S:S,"+",DataSource!G:G,"DEV",DataSource!F:F,"PJ")-SUMIFS(DataSource!K:K,DataSource!R:R,E97,DataSource!S:S,"-",DataSource!G:G,"DEV",DataSource!F:F,"PJ")</f>
        <v>0</v>
      </c>
      <c r="O97" s="1">
        <f t="shared" si="1"/>
        <v>0</v>
      </c>
    </row>
    <row r="98" spans="2:17" x14ac:dyDescent="0.3">
      <c r="B98" t="s">
        <v>486</v>
      </c>
      <c r="E98">
        <v>285</v>
      </c>
      <c r="F98" s="1">
        <f>SUMIFS(DataSource!$K:$K,DataSource!R:R, $E98,DataSource!S:S,"-")</f>
        <v>0</v>
      </c>
      <c r="G98" s="1">
        <f>SUMIFS(DataSource!J:J,DataSource!R:R,E98,DataSource!S:S,"+",DataSource!F:F,"PF")-SUMIFS(DataSource!K:K,DataSource!R:R,E98,DataSource!S:S,"-",DataSource!F:F,"PF")</f>
        <v>326376</v>
      </c>
      <c r="I98" s="1">
        <f>SUMIFS(DataSource!J:J,DataSource!R:R,E98,DataSource!S:S,"+",DataSource!F:F,"PJ")-SUMIFS(DataSource!K:K,DataSource!R:R,E98,DataSource!S:S,"-",DataSource!F:F,"PJ")+1</f>
        <v>987298</v>
      </c>
      <c r="L98" s="1">
        <f>SUMIFS(DataSource!J:J,DataSource!R:R,E98,DataSource!S:S,"+",DataSource!G:G,"DEV",DataSource!F:F,"PF")-SUMIFS(DataSource!K:K,DataSource!R:R,E98,DataSource!S:S,"-",DataSource!G:G,"DEV",DataSource!F:F,"PF")</f>
        <v>0</v>
      </c>
      <c r="M98" s="1">
        <f>SUMIFS(DataSource!J:J,DataSource!R:R,E98,DataSource!S:S,"+",DataSource!G:G,"DEV",DataSource!F:F,"PJ")-SUMIFS(DataSource!K:K,DataSource!R:R,E98,DataSource!S:S,"-",DataSource!G:G,"DEV",DataSource!F:F,"PJ")</f>
        <v>0</v>
      </c>
      <c r="O98" s="1">
        <f t="shared" si="1"/>
        <v>1313674</v>
      </c>
      <c r="P98" t="s">
        <v>420</v>
      </c>
    </row>
    <row r="101" spans="2:17" x14ac:dyDescent="0.3">
      <c r="B101" t="s">
        <v>449</v>
      </c>
    </row>
    <row r="102" spans="2:17" x14ac:dyDescent="0.3">
      <c r="B102" t="s">
        <v>450</v>
      </c>
      <c r="J102" s="1" t="s">
        <v>391</v>
      </c>
      <c r="K102" s="1" t="s">
        <v>451</v>
      </c>
      <c r="N102" s="1" t="s">
        <v>393</v>
      </c>
    </row>
    <row r="103" spans="2:17" x14ac:dyDescent="0.3">
      <c r="J103" s="1" t="s">
        <v>394</v>
      </c>
      <c r="K103" s="1" t="s">
        <v>452</v>
      </c>
      <c r="N103" s="1" t="s">
        <v>393</v>
      </c>
    </row>
    <row r="104" spans="2:17" x14ac:dyDescent="0.3">
      <c r="B104" t="s">
        <v>453</v>
      </c>
      <c r="H104" s="1">
        <v>1</v>
      </c>
      <c r="J104" s="1" t="s">
        <v>396</v>
      </c>
      <c r="K104" s="1" t="s">
        <v>454</v>
      </c>
      <c r="N104" s="1" t="s">
        <v>398</v>
      </c>
    </row>
    <row r="106" spans="2:17" x14ac:dyDescent="0.3">
      <c r="B106" t="s">
        <v>399</v>
      </c>
      <c r="O106" s="1" t="s">
        <v>400</v>
      </c>
    </row>
    <row r="107" spans="2:17" x14ac:dyDescent="0.3">
      <c r="B107" t="s">
        <v>401</v>
      </c>
      <c r="E107" t="s">
        <v>402</v>
      </c>
      <c r="F107" s="1" t="s">
        <v>403</v>
      </c>
      <c r="G107" s="1" t="s">
        <v>404</v>
      </c>
      <c r="O107" s="1" t="s">
        <v>405</v>
      </c>
    </row>
    <row r="108" spans="2:17" x14ac:dyDescent="0.3">
      <c r="G108" s="1" t="s">
        <v>406</v>
      </c>
      <c r="L108" s="1" t="s">
        <v>407</v>
      </c>
    </row>
    <row r="109" spans="2:17" x14ac:dyDescent="0.3">
      <c r="G109" s="1" t="s">
        <v>408</v>
      </c>
      <c r="I109" s="1" t="s">
        <v>409</v>
      </c>
      <c r="L109" s="1" t="s">
        <v>408</v>
      </c>
      <c r="M109" s="1" t="s">
        <v>409</v>
      </c>
    </row>
    <row r="110" spans="2:17" x14ac:dyDescent="0.3">
      <c r="B110" t="s">
        <v>62</v>
      </c>
      <c r="E110" t="s">
        <v>45</v>
      </c>
      <c r="F110" s="1" t="s">
        <v>410</v>
      </c>
      <c r="G110" s="1" t="s">
        <v>411</v>
      </c>
      <c r="I110" s="1" t="s">
        <v>412</v>
      </c>
      <c r="L110" s="1" t="s">
        <v>413</v>
      </c>
      <c r="M110" s="1" t="s">
        <v>414</v>
      </c>
      <c r="O110" s="1" t="s">
        <v>415</v>
      </c>
    </row>
    <row r="111" spans="2:17" x14ac:dyDescent="0.3">
      <c r="B111" t="s">
        <v>487</v>
      </c>
      <c r="E111">
        <v>300</v>
      </c>
      <c r="F111" s="1">
        <f>F112+F113+F114+F115+F116+F119+F120+F121</f>
        <v>164780</v>
      </c>
      <c r="G111" s="1">
        <f>G112+G113+G114+G115+G116+G119+G120+G121</f>
        <v>0</v>
      </c>
      <c r="I111" s="1">
        <f>I112+I113+I114+I115+I116+I119+I120+I121</f>
        <v>384104</v>
      </c>
      <c r="L111" s="1">
        <f>L112+L113+L114+L115+L116+L119+L120+L121</f>
        <v>0</v>
      </c>
      <c r="M111" s="1">
        <f>M112+M113+M114+M115+M116+M119+M120+M121</f>
        <v>0</v>
      </c>
      <c r="O111" s="1">
        <f>SUM(G111:M111)</f>
        <v>384104</v>
      </c>
      <c r="P111" t="str">
        <f t="shared" ref="P111:P123" si="2">IF(O111=SUM(G111:M111),"ok","err")</f>
        <v>ok</v>
      </c>
      <c r="Q111" t="str">
        <f>IF(O111=SUM(O112,O113,O114,O115,O116,O119,O120,O121),"ok","err")</f>
        <v>ok</v>
      </c>
    </row>
    <row r="112" spans="2:17" x14ac:dyDescent="0.3">
      <c r="B112" t="s">
        <v>488</v>
      </c>
      <c r="E112">
        <v>310</v>
      </c>
      <c r="F112" s="1">
        <f>SUMIFS(DataSource!$K:$K,DataSource!R:R, $E112,DataSource!S:S,"-")</f>
        <v>0</v>
      </c>
      <c r="G112" s="1">
        <f>SUMIFS(DataSource!J:J,DataSource!R:R,E112,DataSource!S:S,"+",DataSource!G:G,"RON",DataSource!F:F,"PF")-SUMIFS(DataSource!K:K,DataSource!R:R,E112,DataSource!S:S,"-",DataSource!G:G,"RON",DataSource!F:F,"PF")</f>
        <v>0</v>
      </c>
      <c r="I112" s="1">
        <f>SUMIFS(DataSource!J:J,DataSource!R:R,E112,DataSource!S:S,"+",DataSource!G:G,"RON",DataSource!F:F,"PJ")-SUMIFS(DataSource!K:K,DataSource!R:R,E112,DataSource!S:S,"-",DataSource!G:G,"RON",DataSource!F:F,"PJ")</f>
        <v>0</v>
      </c>
      <c r="L112" s="1">
        <f>SUMIFS(DataSource!J:J,DataSource!R:R,E112,DataSource!S:S,"+",DataSource!G:G,"DEV",DataSource!F:F,"PF")-SUMIFS(DataSource!K:K,DataSource!R:R,E112,DataSource!S:S,"-",DataSource!G:G,"DEV",DataSource!F:F,"PF")</f>
        <v>0</v>
      </c>
      <c r="M112" s="1">
        <f>SUMIFS(DataSource!J:J,DataSource!R:R,E112,DataSource!S:S,"+",DataSource!G:G,"DEV",DataSource!F:F,"PJ")-SUMIFS(DataSource!K:K,DataSource!R:R,E112,DataSource!S:S,"-",DataSource!G:G,"DEV",DataSource!F:F,"PJ")</f>
        <v>0</v>
      </c>
      <c r="O112" s="1">
        <f>SUM(G112:M112)</f>
        <v>0</v>
      </c>
      <c r="P112" t="str">
        <f t="shared" si="2"/>
        <v>ok</v>
      </c>
    </row>
    <row r="113" spans="2:17" x14ac:dyDescent="0.3">
      <c r="B113" t="s">
        <v>489</v>
      </c>
      <c r="E113">
        <v>320</v>
      </c>
      <c r="F113" s="1">
        <f>SUMIFS(DataSource!$K:$K,DataSource!R:R, $E113,DataSource!S:S,"-")</f>
        <v>0</v>
      </c>
      <c r="G113" s="1">
        <f>SUMIFS(DataSource!J:J,DataSource!R:R,E113,DataSource!S:S,"+",DataSource!G:G,"RON",DataSource!F:F,"PF")-SUMIFS(DataSource!K:K,DataSource!R:R,E113,DataSource!S:S,"-",DataSource!G:G,"RON",DataSource!F:F,"PF")</f>
        <v>0</v>
      </c>
      <c r="I113" s="1">
        <f>SUMIFS(DataSource!J:J,DataSource!R:R,E113,DataSource!S:S,"+",DataSource!G:G,"RON",DataSource!F:F,"PJ")-SUMIFS(DataSource!K:K,DataSource!R:R,E113,DataSource!S:S,"-",DataSource!G:G,"RON",DataSource!F:F,"PJ")</f>
        <v>3911</v>
      </c>
      <c r="L113" s="1">
        <f>SUMIFS(DataSource!J:J,DataSource!R:R,E113,DataSource!S:S,"+",DataSource!G:G,"DEV",DataSource!F:F,"PF")-SUMIFS(DataSource!K:K,DataSource!R:R,E113,DataSource!S:S,"-",DataSource!G:G,"DEV",DataSource!F:F,"PF")</f>
        <v>0</v>
      </c>
      <c r="M113" s="1">
        <f>SUMIFS(DataSource!J:J,DataSource!R:R,E113,DataSource!S:S,"+",DataSource!G:G,"DEV",DataSource!F:F,"PJ")-SUMIFS(DataSource!K:K,DataSource!R:R,E113,DataSource!S:S,"-",DataSource!G:G,"DEV",DataSource!F:F,"PJ")</f>
        <v>0</v>
      </c>
      <c r="O113" s="1">
        <f>SUM(G113:M113)</f>
        <v>3911</v>
      </c>
      <c r="P113" t="str">
        <f t="shared" si="2"/>
        <v>ok</v>
      </c>
    </row>
    <row r="114" spans="2:17" x14ac:dyDescent="0.3">
      <c r="B114" t="s">
        <v>490</v>
      </c>
      <c r="E114">
        <v>330</v>
      </c>
      <c r="F114" s="1">
        <f>SUMIFS(DataSource!$K:$K,DataSource!R:R, $E114,DataSource!S:S,"-")</f>
        <v>0</v>
      </c>
      <c r="G114" s="1">
        <f>SUMIFS(DataSource!J:J,DataSource!R:R,E114,DataSource!S:S,"+",DataSource!G:G,"RON",DataSource!F:F,"PF")-SUMIFS(DataSource!K:K,DataSource!R:R,E114,DataSource!S:S,"-",DataSource!G:G,"RON",DataSource!F:F,"PF")</f>
        <v>0</v>
      </c>
      <c r="I114" s="1">
        <f>SUMIFS(DataSource!J:J,DataSource!R:R,E114,DataSource!S:S,"+",DataSource!G:G,"RON",DataSource!F:F,"PJ")-SUMIFS(DataSource!K:K,DataSource!R:R,E114,DataSource!S:S,"-",DataSource!G:G,"RON",DataSource!F:F,"PJ")</f>
        <v>0</v>
      </c>
      <c r="L114" s="1">
        <f>SUMIFS(DataSource!J:J,DataSource!R:R,E114,DataSource!S:S,"+",DataSource!G:G,"DEV",DataSource!F:F,"PF")-SUMIFS(DataSource!K:K,DataSource!R:R,E114,DataSource!S:S,"-",DataSource!G:G,"DEV",DataSource!F:F,"PF")</f>
        <v>0</v>
      </c>
      <c r="M114" s="1">
        <f>SUMIFS(DataSource!J:J,DataSource!R:R,E114,DataSource!S:S,"+",DataSource!G:G,"DEV",DataSource!F:F,"PJ")-SUMIFS(DataSource!K:K,DataSource!R:R,E114,DataSource!S:S,"-",DataSource!G:G,"DEV",DataSource!F:F,"PJ")</f>
        <v>0</v>
      </c>
      <c r="O114" s="1">
        <f>SUM(G114:M114)</f>
        <v>0</v>
      </c>
      <c r="P114" t="str">
        <f t="shared" si="2"/>
        <v>ok</v>
      </c>
    </row>
    <row r="115" spans="2:17" x14ac:dyDescent="0.3">
      <c r="B115" t="s">
        <v>491</v>
      </c>
      <c r="E115">
        <v>340</v>
      </c>
      <c r="F115" s="1">
        <f>SUMIFS(DataSource!$K:$K,DataSource!R:R, $E115,DataSource!S:S,"-")</f>
        <v>164780</v>
      </c>
      <c r="G115" s="1">
        <f>SUMIFS(DataSource!J:J,DataSource!R:R,E115,DataSource!S:S,"+",DataSource!G:G,"RON",DataSource!F:F,"PF")-SUMIFS(DataSource!K:K,DataSource!R:R,E115,DataSource!S:S,"-",DataSource!G:G,"RON",DataSource!F:F,"PF")</f>
        <v>0</v>
      </c>
      <c r="I115" s="1">
        <f>SUMIFS(DataSource!J:J,DataSource!R:R,E115,DataSource!S:S,"+",DataSource!G:G,"RON",DataSource!F:F,"PJ")-SUMIFS(DataSource!K:K,DataSource!R:R,E115,DataSource!S:S,"-",DataSource!G:G,"RON",DataSource!F:F,"PJ")</f>
        <v>380193</v>
      </c>
      <c r="L115" s="1">
        <f>SUMIFS(DataSource!J:J,DataSource!R:R,E115,DataSource!S:S,"+",DataSource!G:G,"DEV",DataSource!F:F,"PF")-SUMIFS(DataSource!K:K,DataSource!R:R,E115,DataSource!S:S,"-",DataSource!G:G,"DEV",DataSource!F:F,"PF")</f>
        <v>0</v>
      </c>
      <c r="M115" s="1">
        <f>SUMIFS(DataSource!J:J,DataSource!R:R,E115,DataSource!S:S,"+",DataSource!G:G,"DEV",DataSource!F:F,"PJ")-SUMIFS(DataSource!K:K,DataSource!R:R,E115,DataSource!S:S,"-",DataSource!G:G,"DEV",DataSource!F:F,"PJ")</f>
        <v>0</v>
      </c>
      <c r="O115" s="1">
        <f>SUM(G115:M115)</f>
        <v>380193</v>
      </c>
      <c r="P115" t="str">
        <f t="shared" si="2"/>
        <v>ok</v>
      </c>
    </row>
    <row r="116" spans="2:17" x14ac:dyDescent="0.3">
      <c r="B116" t="s">
        <v>492</v>
      </c>
      <c r="E116">
        <v>350</v>
      </c>
      <c r="F116" s="1">
        <f>F117+F118</f>
        <v>0</v>
      </c>
      <c r="G116" s="1">
        <f>G117+G118</f>
        <v>0</v>
      </c>
      <c r="I116" s="1">
        <f>I117+I118</f>
        <v>0</v>
      </c>
      <c r="L116" s="1">
        <f>L117+L118</f>
        <v>0</v>
      </c>
      <c r="M116" s="1">
        <f>M117+M118</f>
        <v>0</v>
      </c>
      <c r="O116" s="1">
        <f>O117+O118</f>
        <v>0</v>
      </c>
      <c r="P116" t="str">
        <f t="shared" si="2"/>
        <v>ok</v>
      </c>
      <c r="Q116" t="str">
        <f>IF(O116=SUM(O117:O118),"ok","err")</f>
        <v>ok</v>
      </c>
    </row>
    <row r="117" spans="2:17" x14ac:dyDescent="0.3">
      <c r="B117" t="s">
        <v>493</v>
      </c>
      <c r="E117">
        <v>353</v>
      </c>
      <c r="F117" s="1">
        <f>SUMIFS(DataSource!$K:$K,DataSource!R:R, $E117,DataSource!S:S,"-")</f>
        <v>0</v>
      </c>
      <c r="G117" s="1">
        <f>SUMIFS(DataSource!J:J,DataSource!R:R,E117,DataSource!S:S,"+",DataSource!G:G,"RON",DataSource!F:F,"PF")-SUMIFS(DataSource!K:K,DataSource!R:R,E117,DataSource!S:S,"-",DataSource!G:G,"RON",DataSource!F:F,"PF")</f>
        <v>0</v>
      </c>
      <c r="I117" s="1">
        <f>SUMIFS(DataSource!J:J,DataSource!R:R,E117,DataSource!S:S,"+",DataSource!G:G,"RON",DataSource!F:F,"PJ")-SUMIFS(DataSource!K:K,DataSource!R:R,E117,DataSource!S:S,"-",DataSource!G:G,"RON",DataSource!F:F,"PJ")</f>
        <v>0</v>
      </c>
      <c r="L117" s="1">
        <f>SUMIFS(DataSource!J:J,DataSource!R:R,E117,DataSource!S:S,"+",DataSource!G:G,"DEV",DataSource!F:F,"PF")-SUMIFS(DataSource!K:K,DataSource!R:R,E117,DataSource!S:S,"-",DataSource!G:G,"DEV",DataSource!F:F,"PF")</f>
        <v>0</v>
      </c>
      <c r="M117" s="1">
        <f>SUMIFS(DataSource!J:J,DataSource!R:R,E117,DataSource!S:S,"+",DataSource!G:G,"DEV",DataSource!F:F,"PJ")-SUMIFS(DataSource!K:K,DataSource!R:R,E117,DataSource!S:S,"-",DataSource!G:G,"DEV",DataSource!F:F,"PJ")</f>
        <v>0</v>
      </c>
      <c r="O117" s="1">
        <f t="shared" ref="O117:O122" si="3">SUM(G117:M117)</f>
        <v>0</v>
      </c>
      <c r="P117" t="str">
        <f t="shared" si="2"/>
        <v>ok</v>
      </c>
    </row>
    <row r="118" spans="2:17" x14ac:dyDescent="0.3">
      <c r="B118" t="s">
        <v>494</v>
      </c>
      <c r="E118">
        <v>356</v>
      </c>
      <c r="F118" s="1">
        <f>SUMIFS(DataSource!$K:$K,DataSource!R:R, $E118,DataSource!S:S,"-")</f>
        <v>0</v>
      </c>
      <c r="G118" s="1">
        <f>SUMIFS(DataSource!J:J,DataSource!R:R,E118,DataSource!S:S,"+",DataSource!G:G,"RON",DataSource!F:F,"PF")-SUMIFS(DataSource!K:K,DataSource!R:R,E118,DataSource!S:S,"-",DataSource!G:G,"RON",DataSource!F:F,"PF")</f>
        <v>0</v>
      </c>
      <c r="I118" s="1">
        <f>SUMIFS(DataSource!J:J,DataSource!R:R,E118,DataSource!S:S,"+",DataSource!G:G,"RON",DataSource!F:F,"PJ")-SUMIFS(DataSource!K:K,DataSource!R:R,E118,DataSource!S:S,"-",DataSource!G:G,"RON",DataSource!F:F,"PJ")</f>
        <v>0</v>
      </c>
      <c r="L118" s="1">
        <f>SUMIFS(DataSource!J:J,DataSource!R:R,E118,DataSource!S:S,"+",DataSource!G:G,"DEV",DataSource!F:F,"PF")-SUMIFS(DataSource!K:K,DataSource!R:R,E118,DataSource!S:S,"-",DataSource!G:G,"DEV",DataSource!F:F,"PF")</f>
        <v>0</v>
      </c>
      <c r="M118" s="1">
        <f>SUMIFS(DataSource!J:J,DataSource!R:R,E118,DataSource!S:S,"+",DataSource!G:G,"DEV",DataSource!F:F,"PJ")-SUMIFS(DataSource!K:K,DataSource!R:R,E118,DataSource!S:S,"-",DataSource!G:G,"DEV",DataSource!F:F,"PJ")</f>
        <v>0</v>
      </c>
      <c r="O118" s="1">
        <f t="shared" si="3"/>
        <v>0</v>
      </c>
      <c r="P118" t="str">
        <f t="shared" si="2"/>
        <v>ok</v>
      </c>
    </row>
    <row r="119" spans="2:17" x14ac:dyDescent="0.3">
      <c r="B119" t="s">
        <v>484</v>
      </c>
      <c r="E119">
        <v>360</v>
      </c>
      <c r="F119" s="1">
        <f>SUMIFS(DataSource!$K:$K,DataSource!R:R, $E119,DataSource!S:S,"-")</f>
        <v>0</v>
      </c>
      <c r="G119" s="1">
        <f>SUMIFS(DataSource!J:J,DataSource!R:R,E119,DataSource!S:S,"+",DataSource!G:G,"RON",DataSource!F:F,"PF")-SUMIFS(DataSource!K:K,DataSource!R:R,E119,DataSource!S:S,"-",DataSource!G:G,"RON",DataSource!F:F,"PF")</f>
        <v>0</v>
      </c>
      <c r="I119" s="1">
        <f>SUMIFS(DataSource!J:J,DataSource!R:R,E119,DataSource!S:S,"+",DataSource!G:G,"RON",DataSource!F:F,"PJ")-SUMIFS(DataSource!K:K,DataSource!R:R,E119,DataSource!S:S,"-",DataSource!G:G,"RON",DataSource!F:F,"PJ")</f>
        <v>0</v>
      </c>
      <c r="L119" s="1">
        <f>SUMIFS(DataSource!J:J,DataSource!R:R,E119,DataSource!S:S,"+",DataSource!G:G,"DEV",DataSource!F:F,"PF")-SUMIFS(DataSource!K:K,DataSource!R:R,E119,DataSource!S:S,"-",DataSource!G:G,"DEV",DataSource!F:F,"PF")</f>
        <v>0</v>
      </c>
      <c r="M119" s="1">
        <f>SUMIFS(DataSource!J:J,DataSource!R:R,E119,DataSource!S:S,"+",DataSource!G:G,"DEV",DataSource!F:F,"PJ")-SUMIFS(DataSource!K:K,DataSource!R:R,E119,DataSource!S:S,"-",DataSource!G:G,"DEV",DataSource!F:F,"PJ")</f>
        <v>0</v>
      </c>
      <c r="O119" s="1">
        <f t="shared" si="3"/>
        <v>0</v>
      </c>
      <c r="P119" t="str">
        <f t="shared" si="2"/>
        <v>ok</v>
      </c>
    </row>
    <row r="120" spans="2:17" x14ac:dyDescent="0.3">
      <c r="B120" t="s">
        <v>485</v>
      </c>
      <c r="E120">
        <v>370</v>
      </c>
      <c r="F120" s="1">
        <f>SUMIFS(DataSource!$K:$K,DataSource!R:R, $E120,DataSource!S:S,"-")</f>
        <v>0</v>
      </c>
      <c r="G120" s="1">
        <f>SUMIFS(DataSource!J:J,DataSource!R:R,E120,DataSource!S:S,"+",DataSource!G:G,"RON",DataSource!F:F,"PF")-SUMIFS(DataSource!K:K,DataSource!R:R,E120,DataSource!S:S,"-",DataSource!G:G,"RON",DataSource!F:F,"PF")</f>
        <v>0</v>
      </c>
      <c r="I120" s="1">
        <f>SUMIFS(DataSource!J:J,DataSource!R:R,E120,DataSource!S:S,"+",DataSource!G:G,"RON",DataSource!F:F,"PJ")-SUMIFS(DataSource!K:K,DataSource!R:R,E120,DataSource!S:S,"-",DataSource!G:G,"RON",DataSource!F:F,"PJ")</f>
        <v>0</v>
      </c>
      <c r="L120" s="1">
        <f>SUMIFS(DataSource!J:J,DataSource!R:R,E120,DataSource!S:S,"+",DataSource!G:G,"DEV",DataSource!F:F,"PF")-SUMIFS(DataSource!K:K,DataSource!R:R,E120,DataSource!S:S,"-",DataSource!G:G,"DEV",DataSource!F:F,"PF")</f>
        <v>0</v>
      </c>
      <c r="M120" s="1">
        <f>SUMIFS(DataSource!J:J,DataSource!R:R,E120,DataSource!S:S,"+",DataSource!G:G,"DEV",DataSource!F:F,"PJ")-SUMIFS(DataSource!K:K,DataSource!R:R,E120,DataSource!S:S,"-",DataSource!G:G,"DEV",DataSource!F:F,"PJ")</f>
        <v>0</v>
      </c>
      <c r="O120" s="1">
        <f t="shared" si="3"/>
        <v>0</v>
      </c>
      <c r="P120" t="str">
        <f t="shared" si="2"/>
        <v>ok</v>
      </c>
    </row>
    <row r="121" spans="2:17" x14ac:dyDescent="0.3">
      <c r="B121" t="s">
        <v>486</v>
      </c>
      <c r="E121">
        <v>380</v>
      </c>
      <c r="F121" s="1">
        <f>SUMIFS(DataSource!$K:$K,DataSource!R:R, $E121,DataSource!S:S,"-")</f>
        <v>0</v>
      </c>
      <c r="G121" s="1">
        <f>SUMIFS(DataSource!J:J,DataSource!R:R,E121,DataSource!S:S,"+",DataSource!G:G,"RON",DataSource!F:F,"PF")-SUMIFS(DataSource!K:K,DataSource!R:R,E121,DataSource!S:S,"-",DataSource!G:G,"RON",DataSource!F:F,"PF")</f>
        <v>0</v>
      </c>
      <c r="I121" s="1">
        <f>SUMIFS(DataSource!J:J,DataSource!R:R,E121,DataSource!S:S,"+",DataSource!G:G,"RON",DataSource!F:F,"PJ")-SUMIFS(DataSource!K:K,DataSource!R:R,E121,DataSource!S:S,"-",DataSource!G:G,"RON",DataSource!F:F,"PJ")</f>
        <v>0</v>
      </c>
      <c r="L121" s="1">
        <f>SUMIFS(DataSource!J:J,DataSource!R:R,E121,DataSource!S:S,"+",DataSource!G:G,"DEV",DataSource!F:F,"PF")-SUMIFS(DataSource!K:K,DataSource!R:R,E121,DataSource!S:S,"-",DataSource!G:G,"DEV",DataSource!F:F,"PF")</f>
        <v>0</v>
      </c>
      <c r="M121" s="1">
        <f>SUMIFS(DataSource!J:J,DataSource!R:R,E121,DataSource!S:S,"+",DataSource!G:G,"DEV",DataSource!F:F,"PJ")-SUMIFS(DataSource!K:K,DataSource!R:R,E121,DataSource!S:S,"-",DataSource!G:G,"DEV",DataSource!F:F,"PJ")</f>
        <v>0</v>
      </c>
      <c r="O121" s="1">
        <f t="shared" si="3"/>
        <v>0</v>
      </c>
      <c r="P121" t="str">
        <f t="shared" si="2"/>
        <v>ok</v>
      </c>
    </row>
    <row r="122" spans="2:17" x14ac:dyDescent="0.3">
      <c r="B122" t="s">
        <v>495</v>
      </c>
      <c r="E122">
        <v>400</v>
      </c>
      <c r="F122" s="1">
        <f>SUMIFS(DataSource!$K:$K,DataSource!R:R, $E122,DataSource!S:S,"-")</f>
        <v>0</v>
      </c>
      <c r="G122" s="1">
        <f>SUMIFS(DataSource!J:J,DataSource!R:R,E122,DataSource!S:S,"+",DataSource!G:G,"RON",DataSource!F:F,"PF")-SUMIFS(DataSource!K:K,DataSource!R:R,E122,DataSource!S:S,"-",DataSource!G:G,"RON",DataSource!F:F,"PF")</f>
        <v>0</v>
      </c>
      <c r="I122" s="1">
        <f>SUMIFS(DataSource!J:J,DataSource!R:R,E122,DataSource!S:S,"+",DataSource!G:G,"RON",DataSource!F:F,"PJ")-SUMIFS(DataSource!K:K,DataSource!R:R,E122,DataSource!S:S,"-",DataSource!G:G,"RON",DataSource!F:F,"PJ")</f>
        <v>0</v>
      </c>
      <c r="L122" s="1">
        <f>SUMIFS(DataSource!J:J,DataSource!R:R,E122,DataSource!S:S,"+",DataSource!G:G,"DEV",DataSource!F:F,"PF")-SUMIFS(DataSource!K:K,DataSource!R:R,E122,DataSource!S:S,"-",DataSource!G:G,"DEV",DataSource!F:F,"PF")</f>
        <v>0</v>
      </c>
      <c r="M122" s="1">
        <f>SUMIFS(DataSource!J:J,DataSource!R:R,E122,DataSource!S:S,"+",DataSource!G:G,"DEV",DataSource!F:F,"PJ")-SUMIFS(DataSource!K:K,DataSource!R:R,E122,DataSource!S:S,"-",DataSource!G:G,"DEV",DataSource!F:F,"PJ")</f>
        <v>0</v>
      </c>
      <c r="O122" s="1">
        <f t="shared" si="3"/>
        <v>0</v>
      </c>
      <c r="P122" t="str">
        <f t="shared" si="2"/>
        <v>ok</v>
      </c>
    </row>
    <row r="123" spans="2:17" s="2" customFormat="1" x14ac:dyDescent="0.3">
      <c r="B123" s="2" t="s">
        <v>496</v>
      </c>
      <c r="E123" s="2">
        <v>450</v>
      </c>
      <c r="F123" s="3">
        <f>F23+F24+F82+F111+F122</f>
        <v>1155647</v>
      </c>
      <c r="G123" s="3">
        <f>G23+G24+G82+G111+G122</f>
        <v>22236017</v>
      </c>
      <c r="H123" s="3"/>
      <c r="I123" s="3">
        <f>I23+I24+I82+I111+I122</f>
        <v>30253111</v>
      </c>
      <c r="J123" s="3"/>
      <c r="K123" s="3"/>
      <c r="L123" s="3">
        <f>L23+L24+L82+L111+L122</f>
        <v>0</v>
      </c>
      <c r="M123" s="3">
        <f>M23+M24+M82+M111+M122</f>
        <v>0</v>
      </c>
      <c r="N123" s="3"/>
      <c r="O123" s="3">
        <f>SUM(G123:N123)</f>
        <v>52489128</v>
      </c>
      <c r="P123" s="2" t="str">
        <f t="shared" si="2"/>
        <v>ok</v>
      </c>
      <c r="Q123" s="2" t="str">
        <f>IF(O123=SUM(O23,O24,O82,O111,O122),"ok","err")</f>
        <v>ok</v>
      </c>
    </row>
    <row r="124" spans="2:17" x14ac:dyDescent="0.3">
      <c r="B124" t="s">
        <v>497</v>
      </c>
    </row>
    <row r="126" spans="2:17" x14ac:dyDescent="0.3">
      <c r="D126" t="s">
        <v>498</v>
      </c>
      <c r="L126" s="1" t="s">
        <v>499</v>
      </c>
    </row>
    <row r="127" spans="2:17" x14ac:dyDescent="0.3">
      <c r="D127" t="s">
        <v>500</v>
      </c>
      <c r="L127" s="1" t="s">
        <v>501</v>
      </c>
    </row>
    <row r="128" spans="2:17" x14ac:dyDescent="0.3">
      <c r="D128" t="s">
        <v>502</v>
      </c>
    </row>
    <row r="129" spans="4:12" x14ac:dyDescent="0.3">
      <c r="D129" t="s">
        <v>503</v>
      </c>
      <c r="L129" s="1" t="s">
        <v>504</v>
      </c>
    </row>
    <row r="130" spans="4:12" x14ac:dyDescent="0.3">
      <c r="D130" t="s">
        <v>505</v>
      </c>
      <c r="L130" s="1" t="s">
        <v>506</v>
      </c>
    </row>
    <row r="134" spans="4:12" x14ac:dyDescent="0.3">
      <c r="L134" s="1" t="s">
        <v>507</v>
      </c>
    </row>
    <row r="135" spans="4:12" x14ac:dyDescent="0.3">
      <c r="L135" s="1" t="s">
        <v>508</v>
      </c>
    </row>
  </sheetData>
  <sheetProtection formatCells="0" formatColumns="0" formatRows="0" insertColumns="0" insertRows="0" insertHyperlinks="0" deleteColumns="0" deleteRows="0" sort="0" autoFilter="0" pivotTables="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6"/>
  <sheetViews>
    <sheetView workbookViewId="0">
      <selection activeCell="A68" sqref="A68:XFD68"/>
    </sheetView>
  </sheetViews>
  <sheetFormatPr defaultRowHeight="14.4" x14ac:dyDescent="0.3"/>
  <cols>
    <col min="6" max="6" width="16.33203125" style="1" bestFit="1" customWidth="1"/>
    <col min="7" max="8" width="9" style="1" bestFit="1" customWidth="1"/>
    <col min="9" max="9" width="16.33203125" style="1" bestFit="1" customWidth="1"/>
    <col min="10" max="14" width="9.109375" style="1" bestFit="1" customWidth="1"/>
    <col min="15" max="15" width="16.33203125" style="1" bestFit="1" customWidth="1"/>
  </cols>
  <sheetData>
    <row r="1" spans="1:15" x14ac:dyDescent="0.3">
      <c r="A1">
        <f>COLUMN()</f>
        <v>1</v>
      </c>
      <c r="B1">
        <f>COLUMN()</f>
        <v>2</v>
      </c>
      <c r="C1">
        <f>COLUMN()</f>
        <v>3</v>
      </c>
      <c r="D1">
        <f>COLUMN()</f>
        <v>4</v>
      </c>
      <c r="E1">
        <f>COLUMN()</f>
        <v>5</v>
      </c>
      <c r="F1" s="1">
        <f>COLUMN()</f>
        <v>6</v>
      </c>
      <c r="G1" s="1">
        <f>COLUMN()</f>
        <v>7</v>
      </c>
      <c r="H1" s="1">
        <f>COLUMN()</f>
        <v>8</v>
      </c>
      <c r="I1" s="1">
        <f>COLUMN()</f>
        <v>9</v>
      </c>
      <c r="J1" s="1">
        <f>COLUMN()</f>
        <v>10</v>
      </c>
      <c r="K1" s="1">
        <f>COLUMN()</f>
        <v>11</v>
      </c>
      <c r="L1" s="1">
        <f>COLUMN()</f>
        <v>12</v>
      </c>
      <c r="M1" s="1">
        <f>COLUMN()</f>
        <v>13</v>
      </c>
      <c r="N1" s="1">
        <f>COLUMN()</f>
        <v>14</v>
      </c>
      <c r="O1" s="1">
        <f>COLUMN()</f>
        <v>15</v>
      </c>
    </row>
    <row r="3" spans="1:15" x14ac:dyDescent="0.3">
      <c r="B3" t="s">
        <v>509</v>
      </c>
    </row>
    <row r="4" spans="1:15" x14ac:dyDescent="0.3">
      <c r="B4" t="s">
        <v>510</v>
      </c>
    </row>
    <row r="7" spans="1:15" x14ac:dyDescent="0.3">
      <c r="B7" t="s">
        <v>449</v>
      </c>
    </row>
    <row r="8" spans="1:15" x14ac:dyDescent="0.3">
      <c r="B8" t="s">
        <v>450</v>
      </c>
      <c r="L8" s="1" t="s">
        <v>391</v>
      </c>
      <c r="M8" s="1" t="s">
        <v>451</v>
      </c>
      <c r="N8" s="1" t="s">
        <v>393</v>
      </c>
    </row>
    <row r="9" spans="1:15" x14ac:dyDescent="0.3">
      <c r="L9" s="1" t="s">
        <v>394</v>
      </c>
      <c r="M9" s="1" t="s">
        <v>452</v>
      </c>
      <c r="N9" s="1" t="s">
        <v>393</v>
      </c>
    </row>
    <row r="10" spans="1:15" x14ac:dyDescent="0.3">
      <c r="B10" t="s">
        <v>453</v>
      </c>
      <c r="H10" s="1">
        <v>2</v>
      </c>
      <c r="L10" s="1" t="s">
        <v>396</v>
      </c>
      <c r="M10" s="1" t="s">
        <v>454</v>
      </c>
      <c r="N10" s="1" t="s">
        <v>398</v>
      </c>
    </row>
    <row r="12" spans="1:15" x14ac:dyDescent="0.3">
      <c r="B12" t="s">
        <v>399</v>
      </c>
      <c r="O12" s="1" t="s">
        <v>400</v>
      </c>
    </row>
    <row r="13" spans="1:15" x14ac:dyDescent="0.3">
      <c r="B13" t="s">
        <v>511</v>
      </c>
      <c r="E13" t="s">
        <v>402</v>
      </c>
      <c r="F13" s="1" t="s">
        <v>406</v>
      </c>
      <c r="L13" s="1" t="s">
        <v>407</v>
      </c>
      <c r="O13" s="1" t="s">
        <v>405</v>
      </c>
    </row>
    <row r="14" spans="1:15" x14ac:dyDescent="0.3">
      <c r="F14" s="1" t="s">
        <v>408</v>
      </c>
      <c r="I14" s="1" t="s">
        <v>409</v>
      </c>
      <c r="L14" s="1" t="s">
        <v>408</v>
      </c>
      <c r="M14" s="1" t="s">
        <v>409</v>
      </c>
    </row>
    <row r="16" spans="1:15" x14ac:dyDescent="0.3">
      <c r="B16" t="s">
        <v>62</v>
      </c>
      <c r="E16" t="s">
        <v>512</v>
      </c>
      <c r="F16" s="1" t="s">
        <v>410</v>
      </c>
      <c r="I16" s="1" t="s">
        <v>411</v>
      </c>
      <c r="L16" s="1">
        <v>3</v>
      </c>
      <c r="M16" s="1" t="s">
        <v>413</v>
      </c>
      <c r="O16" s="1" t="s">
        <v>414</v>
      </c>
    </row>
    <row r="17" spans="2:17" x14ac:dyDescent="0.3">
      <c r="B17" t="s">
        <v>418</v>
      </c>
      <c r="E17">
        <v>500</v>
      </c>
      <c r="F17" s="1">
        <f>F18+F19+F20+F21+F22+F27</f>
        <v>0</v>
      </c>
      <c r="I17" s="1">
        <f>I18+I19+I20+I21+I22+I27</f>
        <v>0</v>
      </c>
      <c r="L17" s="1">
        <f>L18+L19+L20+L21+L22+L27</f>
        <v>0</v>
      </c>
      <c r="M17" s="1">
        <f>M18+M19+M20+M21+M22+M27</f>
        <v>0</v>
      </c>
      <c r="O17" s="1">
        <f>SUM(F17:N17)</f>
        <v>0</v>
      </c>
      <c r="P17" t="str">
        <f t="shared" ref="P17:P51" si="0">IF(O17=SUM(F17:N17),"ok","err")</f>
        <v>ok</v>
      </c>
      <c r="Q17" t="str">
        <f>IF(O17=SUM(O18,O19,O20,O21,O22,O27),"ok","err")</f>
        <v>ok</v>
      </c>
    </row>
    <row r="18" spans="2:17" x14ac:dyDescent="0.3">
      <c r="B18" t="s">
        <v>513</v>
      </c>
      <c r="E18">
        <v>510</v>
      </c>
      <c r="F18" s="1">
        <f>SUMIFS(DataSource!K:K,DataSource!R:R,E18,DataSource!G:G,"RON",DataSource!F:F,"PF")-SUMIFS(DataSource!J:J,DataSource!R:R,E18,DataSource!G:G,"RON",DataSource!F:F,"PF")</f>
        <v>0</v>
      </c>
      <c r="I18" s="1">
        <f>SUMIFS(DataSource!K:K,DataSource!R:R,E18,DataSource!G:G,"RON",DataSource!F:F,"PJ")-SUMIFS(DataSource!J:J,DataSource!R:R,E18,DataSource!G:G,"RON",DataSource!F:F,"PJ")</f>
        <v>0</v>
      </c>
      <c r="L18" s="1">
        <f>SUMIFS(DataSource!K:K,DataSource!R:R,E18,DataSource!G:G,"DEV",DataSource!F:F,"PF")-SUMIFS(DataSource!J:J,DataSource!R:R,E18,DataSource!G:G,"DEV",DataSource!F:F,"PF")</f>
        <v>0</v>
      </c>
      <c r="M18" s="1">
        <f>SUMIFS(DataSource!K:K,DataSource!R:R,E18,DataSource!G:G,"DEV",DataSource!F:F,"PJ")-SUMIFS(DataSource!J:J,DataSource!R:R,E18,DataSource!G:G,"DEV",DataSource!F:F,"PJ")</f>
        <v>0</v>
      </c>
      <c r="O18" s="1">
        <f>SUM(F18:M18)</f>
        <v>0</v>
      </c>
      <c r="P18" t="str">
        <f t="shared" si="0"/>
        <v>ok</v>
      </c>
    </row>
    <row r="19" spans="2:17" x14ac:dyDescent="0.3">
      <c r="B19" t="s">
        <v>514</v>
      </c>
      <c r="E19">
        <v>520</v>
      </c>
      <c r="F19" s="1">
        <f>SUMIFS(DataSource!K:K,DataSource!R:R,E19,DataSource!G:G,"RON",DataSource!F:F,"PF")-SUMIFS(DataSource!J:J,DataSource!R:R,E19,DataSource!G:G,"RON",DataSource!F:F,"PF")</f>
        <v>0</v>
      </c>
      <c r="I19" s="1">
        <f>SUMIFS(DataSource!K:K,DataSource!R:R,E19,DataSource!G:G,"RON",DataSource!F:F,"PJ")-SUMIFS(DataSource!J:J,DataSource!R:R,E19,DataSource!G:G,"RON",DataSource!F:F,"PJ")</f>
        <v>0</v>
      </c>
      <c r="L19" s="1">
        <f>SUMIFS(DataSource!K:K,DataSource!R:R,E19,DataSource!G:G,"DEV",DataSource!F:F,"PF")-SUMIFS(DataSource!J:J,DataSource!R:R,E19,DataSource!G:G,"DEV",DataSource!F:F,"PF")</f>
        <v>0</v>
      </c>
      <c r="M19" s="1">
        <f>SUMIFS(DataSource!K:K,DataSource!R:R,E19,DataSource!G:G,"DEV",DataSource!F:F,"PJ")-SUMIFS(DataSource!J:J,DataSource!R:R,E19,DataSource!G:G,"DEV",DataSource!F:F,"PJ")</f>
        <v>0</v>
      </c>
      <c r="O19" s="1">
        <f>SUM(F19:M19)</f>
        <v>0</v>
      </c>
      <c r="P19" t="str">
        <f t="shared" si="0"/>
        <v>ok</v>
      </c>
    </row>
    <row r="20" spans="2:17" x14ac:dyDescent="0.3">
      <c r="B20" t="s">
        <v>515</v>
      </c>
      <c r="E20">
        <v>530</v>
      </c>
      <c r="F20" s="1">
        <f>SUMIFS(DataSource!K:K,DataSource!R:R,E20,DataSource!G:G,"RON",DataSource!F:F,"PF")-SUMIFS(DataSource!J:J,DataSource!R:R,E20,DataSource!G:G,"RON",DataSource!F:F,"PF")</f>
        <v>0</v>
      </c>
      <c r="I20" s="1">
        <f>SUMIFS(DataSource!K:K,DataSource!R:R,E20,DataSource!G:G,"RON",DataSource!F:F,"PJ")-SUMIFS(DataSource!J:J,DataSource!R:R,E20,DataSource!G:G,"RON",DataSource!F:F,"PJ")</f>
        <v>0</v>
      </c>
      <c r="L20" s="1">
        <f>SUMIFS(DataSource!K:K,DataSource!R:R,E20,DataSource!G:G,"DEV",DataSource!F:F,"PF")-SUMIFS(DataSource!J:J,DataSource!R:R,E20,DataSource!G:G,"DEV",DataSource!F:F,"PF")</f>
        <v>0</v>
      </c>
      <c r="M20" s="1">
        <f>SUMIFS(DataSource!K:K,DataSource!R:R,E20,DataSource!G:G,"DEV",DataSource!F:F,"PJ")-SUMIFS(DataSource!J:J,DataSource!R:R,E20,DataSource!G:G,"DEV",DataSource!F:F,"PJ")</f>
        <v>0</v>
      </c>
      <c r="O20" s="1">
        <f>SUM(F20:M20)</f>
        <v>0</v>
      </c>
      <c r="P20" t="str">
        <f t="shared" si="0"/>
        <v>ok</v>
      </c>
    </row>
    <row r="21" spans="2:17" x14ac:dyDescent="0.3">
      <c r="B21" t="s">
        <v>92</v>
      </c>
      <c r="E21">
        <v>540</v>
      </c>
      <c r="F21" s="1">
        <f>SUMIFS(DataSource!K:K,DataSource!R:R,E21,DataSource!G:G,"RON",DataSource!F:F,"PF")-SUMIFS(DataSource!J:J,DataSource!R:R,E21,DataSource!G:G,"RON",DataSource!F:F,"PF")</f>
        <v>0</v>
      </c>
      <c r="I21" s="1">
        <f>SUMIFS(DataSource!K:K,DataSource!R:R,E21,DataSource!G:G,"RON",DataSource!F:F,"PJ")-SUMIFS(DataSource!J:J,DataSource!R:R,E21,DataSource!G:G,"RON",DataSource!F:F,"PJ")</f>
        <v>0</v>
      </c>
      <c r="L21" s="1">
        <f>SUMIFS(DataSource!K:K,DataSource!R:R,E21,DataSource!G:G,"DEV",DataSource!F:F,"PF")-SUMIFS(DataSource!J:J,DataSource!R:R,E21,DataSource!G:G,"DEV",DataSource!F:F,"PF")</f>
        <v>0</v>
      </c>
      <c r="M21" s="1">
        <f>SUMIFS(DataSource!K:K,DataSource!R:R,E21,DataSource!G:G,"DEV",DataSource!F:F,"PJ")-SUMIFS(DataSource!J:J,DataSource!R:R,E21,DataSource!G:G,"DEV",DataSource!F:F,"PJ")</f>
        <v>0</v>
      </c>
      <c r="O21" s="1">
        <f>SUM(F21:M21)</f>
        <v>0</v>
      </c>
      <c r="P21" t="str">
        <f t="shared" si="0"/>
        <v>ok</v>
      </c>
    </row>
    <row r="22" spans="2:17" x14ac:dyDescent="0.3">
      <c r="B22" t="s">
        <v>516</v>
      </c>
      <c r="E22">
        <v>550</v>
      </c>
      <c r="F22" s="1">
        <f>F23+F24+F25+F26</f>
        <v>0</v>
      </c>
      <c r="I22" s="1">
        <f>I23+I24+I25+I26</f>
        <v>0</v>
      </c>
      <c r="L22" s="1">
        <f>L23+L24+L25+L26</f>
        <v>0</v>
      </c>
      <c r="M22" s="1">
        <f>M23+M24+M25+M26</f>
        <v>0</v>
      </c>
      <c r="O22" s="1">
        <f>SUM(F22:N22)</f>
        <v>0</v>
      </c>
      <c r="P22" t="str">
        <f t="shared" si="0"/>
        <v>ok</v>
      </c>
      <c r="Q22" t="str">
        <f>IF(O22=SUM(O23:O26),"ok","err")</f>
        <v>ok</v>
      </c>
    </row>
    <row r="23" spans="2:17" x14ac:dyDescent="0.3">
      <c r="B23" t="s">
        <v>517</v>
      </c>
      <c r="E23">
        <v>552</v>
      </c>
      <c r="F23" s="1">
        <f>SUMIFS(DataSource!K:K,DataSource!R:R,E23,DataSource!G:G,"RON",DataSource!F:F,"PF")-SUMIFS(DataSource!J:J,DataSource!R:R,E23,DataSource!G:G,"RON",DataSource!F:F,"PF")</f>
        <v>0</v>
      </c>
      <c r="I23" s="1">
        <f>SUMIFS(DataSource!K:K,DataSource!R:R,E23,DataSource!G:G,"RON",DataSource!F:F,"PJ")-SUMIFS(DataSource!J:J,DataSource!R:R,E23,DataSource!G:G,"RON",DataSource!F:F,"PJ")</f>
        <v>0</v>
      </c>
      <c r="L23" s="1">
        <f>SUMIFS(DataSource!K:K,DataSource!R:R,E23,DataSource!G:G,"DEV",DataSource!F:F,"PF")-SUMIFS(DataSource!J:J,DataSource!R:R,E23,DataSource!G:G,"DEV",DataSource!F:F,"PF")</f>
        <v>0</v>
      </c>
      <c r="M23" s="1">
        <f>SUMIFS(DataSource!K:K,DataSource!R:R,E23,DataSource!G:G,"DEV",DataSource!F:F,"PJ")-SUMIFS(DataSource!J:J,DataSource!R:R,E23,DataSource!G:G,"DEV",DataSource!F:F,"PJ")</f>
        <v>0</v>
      </c>
      <c r="O23" s="1">
        <f>SUM(F23:M23)</f>
        <v>0</v>
      </c>
      <c r="P23" t="str">
        <f t="shared" si="0"/>
        <v>ok</v>
      </c>
    </row>
    <row r="24" spans="2:17" x14ac:dyDescent="0.3">
      <c r="B24" t="s">
        <v>518</v>
      </c>
      <c r="E24">
        <v>554</v>
      </c>
      <c r="F24" s="1">
        <f>SUMIFS(DataSource!K:K,DataSource!R:R,E24,DataSource!G:G,"RON",DataSource!F:F,"PF")-SUMIFS(DataSource!J:J,DataSource!R:R,E24,DataSource!G:G,"RON",DataSource!F:F,"PF")</f>
        <v>0</v>
      </c>
      <c r="I24" s="1">
        <f>SUMIFS(DataSource!K:K,DataSource!R:R,E24,DataSource!G:G,"RON",DataSource!F:F,"PJ")-SUMIFS(DataSource!J:J,DataSource!R:R,E24,DataSource!G:G,"RON",DataSource!F:F,"PJ")</f>
        <v>0</v>
      </c>
      <c r="L24" s="1">
        <f>SUMIFS(DataSource!K:K,DataSource!R:R,E24,DataSource!G:G,"DEV",DataSource!F:F,"PF")-SUMIFS(DataSource!J:J,DataSource!R:R,E24,DataSource!G:G,"DEV",DataSource!F:F,"PF")</f>
        <v>0</v>
      </c>
      <c r="M24" s="1">
        <f>SUMIFS(DataSource!K:K,DataSource!R:R,E24,DataSource!G:G,"DEV",DataSource!F:F,"PJ")-SUMIFS(DataSource!J:J,DataSource!R:R,E24,DataSource!G:G,"DEV",DataSource!F:F,"PJ")</f>
        <v>0</v>
      </c>
      <c r="O24" s="1">
        <f>SUM(F24:M24)</f>
        <v>0</v>
      </c>
      <c r="P24" t="str">
        <f t="shared" si="0"/>
        <v>ok</v>
      </c>
    </row>
    <row r="25" spans="2:17" x14ac:dyDescent="0.3">
      <c r="B25" t="s">
        <v>519</v>
      </c>
      <c r="E25">
        <v>556</v>
      </c>
      <c r="F25" s="1">
        <f>SUMIFS(DataSource!K:K,DataSource!R:R,E25,DataSource!G:G,"RON",DataSource!F:F,"PF")-SUMIFS(DataSource!J:J,DataSource!R:R,E25,DataSource!G:G,"RON",DataSource!F:F,"PF")</f>
        <v>0</v>
      </c>
      <c r="I25" s="1">
        <f>SUMIFS(DataSource!K:K,DataSource!R:R,E25,DataSource!G:G,"RON",DataSource!F:F,"PJ")-SUMIFS(DataSource!J:J,DataSource!R:R,E25,DataSource!G:G,"RON",DataSource!F:F,"PJ")</f>
        <v>0</v>
      </c>
      <c r="L25" s="1">
        <f>SUMIFS(DataSource!K:K,DataSource!R:R,E25,DataSource!G:G,"DEV",DataSource!F:F,"PF")-SUMIFS(DataSource!J:J,DataSource!R:R,E25,DataSource!G:G,"DEV",DataSource!F:F,"PF")</f>
        <v>0</v>
      </c>
      <c r="M25" s="1">
        <f>SUMIFS(DataSource!K:K,DataSource!R:R,E25,DataSource!G:G,"DEV",DataSource!F:F,"PJ")-SUMIFS(DataSource!J:J,DataSource!R:R,E25,DataSource!G:G,"DEV",DataSource!F:F,"PJ")</f>
        <v>0</v>
      </c>
      <c r="O25" s="1">
        <f>SUM(F25:M25)</f>
        <v>0</v>
      </c>
      <c r="P25" t="str">
        <f t="shared" si="0"/>
        <v>ok</v>
      </c>
    </row>
    <row r="26" spans="2:17" x14ac:dyDescent="0.3">
      <c r="B26" t="s">
        <v>520</v>
      </c>
      <c r="E26">
        <v>558</v>
      </c>
      <c r="F26" s="1">
        <f>SUMIFS(DataSource!K:K,DataSource!R:R,E26,DataSource!G:G,"RON",DataSource!F:F,"PF")-SUMIFS(DataSource!J:J,DataSource!R:R,E26,DataSource!G:G,"RON",DataSource!F:F,"PF")</f>
        <v>0</v>
      </c>
      <c r="I26" s="1">
        <f>SUMIFS(DataSource!K:K,DataSource!R:R,E26,DataSource!G:G,"RON",DataSource!F:F,"PJ")-SUMIFS(DataSource!J:J,DataSource!R:R,E26,DataSource!G:G,"RON",DataSource!F:F,"PJ")</f>
        <v>0</v>
      </c>
      <c r="L26" s="1">
        <f>SUMIFS(DataSource!K:K,DataSource!R:R,E26,DataSource!G:G,"DEV",DataSource!F:F,"PF")-SUMIFS(DataSource!J:J,DataSource!R:R,E26,DataSource!G:G,"DEV",DataSource!F:F,"PF")</f>
        <v>0</v>
      </c>
      <c r="M26" s="1">
        <f>SUMIFS(DataSource!K:K,DataSource!R:R,E26,DataSource!G:G,"DEV",DataSource!F:F,"PJ")-SUMIFS(DataSource!J:J,DataSource!R:R,E26,DataSource!G:G,"DEV",DataSource!F:F,"PJ")</f>
        <v>0</v>
      </c>
      <c r="O26" s="1">
        <f>SUM(F26:M26)</f>
        <v>0</v>
      </c>
      <c r="P26" t="str">
        <f t="shared" si="0"/>
        <v>ok</v>
      </c>
    </row>
    <row r="27" spans="2:17" x14ac:dyDescent="0.3">
      <c r="B27" t="s">
        <v>521</v>
      </c>
      <c r="E27">
        <v>560</v>
      </c>
      <c r="F27" s="1">
        <f>SUMIFS(DataSource!K:K,DataSource!R:R,E27,DataSource!G:G,"RON",DataSource!F:F,"PF")-SUMIFS(DataSource!J:J,DataSource!R:R,E27,DataSource!G:G,"RON",DataSource!F:F,"PF")</f>
        <v>0</v>
      </c>
      <c r="I27" s="1">
        <f>SUMIFS(DataSource!K:K,DataSource!R:R,E27,DataSource!G:G,"RON",DataSource!F:F,"PJ")-SUMIFS(DataSource!J:J,DataSource!R:R,E27,DataSource!G:G,"RON",DataSource!F:F,"PJ")</f>
        <v>0</v>
      </c>
      <c r="L27" s="1">
        <f>SUMIFS(DataSource!K:K,DataSource!R:R,E27,DataSource!G:G,"DEV",DataSource!F:F,"PF")-SUMIFS(DataSource!J:J,DataSource!R:R,E27,DataSource!G:G,"DEV",DataSource!F:F,"PF")</f>
        <v>0</v>
      </c>
      <c r="M27" s="1">
        <f>SUMIFS(DataSource!K:K,DataSource!R:R,E27,DataSource!G:G,"DEV",DataSource!F:F,"PJ")-SUMIFS(DataSource!J:J,DataSource!R:R,E27,DataSource!G:G,"DEV",DataSource!F:F,"PJ")</f>
        <v>0</v>
      </c>
      <c r="O27" s="1">
        <f>SUM(F27:M27)</f>
        <v>0</v>
      </c>
      <c r="P27" t="str">
        <f t="shared" si="0"/>
        <v>ok</v>
      </c>
    </row>
    <row r="28" spans="2:17" x14ac:dyDescent="0.3">
      <c r="B28" t="s">
        <v>470</v>
      </c>
      <c r="E28">
        <v>600</v>
      </c>
      <c r="F28" s="1">
        <f>F29+F30+F31+F32+F33+F34+F35+F36+F37+F38+F39+F40+F41+F44+F45+F46</f>
        <v>32790923</v>
      </c>
      <c r="I28" s="1">
        <f>I29+I30+I31+I32+I33+I34+I35+I36+I37+I38+I39+I40+I41+I44+I45+I46</f>
        <v>932508</v>
      </c>
      <c r="L28" s="1">
        <f>L29+L30+L31+L32+L33+L34+L35+L36+L37+L38+L39+L40+L41+L44+L45+L46</f>
        <v>0</v>
      </c>
      <c r="M28" s="1">
        <f>M29+M30+M31+M32+M33+M34+M35+M36+M37+M38+M39+M40+M41+M44+M45+M46</f>
        <v>0</v>
      </c>
      <c r="O28" s="1">
        <f>SUM(F28:N28)</f>
        <v>33723431</v>
      </c>
      <c r="P28" t="str">
        <f t="shared" si="0"/>
        <v>ok</v>
      </c>
      <c r="Q28" t="str">
        <f>IF(O28=SUM(O29,O30,O31,O32,O33,O34,O35,O36,O37,O38,O39,O40,O41,O44,O45,O46),"ok","err")</f>
        <v>ok</v>
      </c>
    </row>
    <row r="29" spans="2:17" x14ac:dyDescent="0.3">
      <c r="B29" t="s">
        <v>522</v>
      </c>
      <c r="E29">
        <v>605</v>
      </c>
      <c r="F29" s="1">
        <f>SUMIFS(DataSource!K:K,DataSource!R:R,E29,DataSource!G:G,"RON",DataSource!F:F,"PF")-SUMIFS(DataSource!J:J,DataSource!R:R,E29,DataSource!G:G,"RON",DataSource!F:F,"PF")</f>
        <v>0</v>
      </c>
      <c r="I29" s="1">
        <f>SUMIFS(DataSource!K:K,DataSource!R:R,E29,DataSource!G:G,"RON",DataSource!F:F,"PJ")-SUMIFS(DataSource!J:J,DataSource!R:R,E29,DataSource!G:G,"RON",DataSource!F:F,"PJ")</f>
        <v>0</v>
      </c>
      <c r="L29" s="1">
        <f>SUMIFS(DataSource!K:K,DataSource!R:R,E29,DataSource!G:G,"DEV",DataSource!F:F,"PF")-SUMIFS(DataSource!J:J,DataSource!R:R,E29,DataSource!G:G,"DEV",DataSource!F:F,"PF")</f>
        <v>0</v>
      </c>
      <c r="M29" s="1">
        <f>SUMIFS(DataSource!K:K,DataSource!R:R,E29,DataSource!G:G,"DEV",DataSource!F:F,"PJ")-SUMIFS(DataSource!J:J,DataSource!R:R,E29,DataSource!G:G,"DEV",DataSource!F:F,"PJ")</f>
        <v>0</v>
      </c>
      <c r="O29" s="1">
        <f t="shared" ref="O29:O40" si="1">SUM(F29:M29)</f>
        <v>0</v>
      </c>
      <c r="P29" t="str">
        <f t="shared" si="0"/>
        <v>ok</v>
      </c>
    </row>
    <row r="30" spans="2:17" x14ac:dyDescent="0.3">
      <c r="B30" t="s">
        <v>472</v>
      </c>
      <c r="E30">
        <v>610</v>
      </c>
      <c r="F30" s="1">
        <f>SUMIFS(DataSource!K:K,DataSource!R:R,E30,DataSource!G:G,"RON",DataSource!F:F,"PF")-SUMIFS(DataSource!J:J,DataSource!R:R,E30,DataSource!G:G,"RON",DataSource!F:F,"PF")</f>
        <v>0</v>
      </c>
      <c r="I30" s="1">
        <f>SUMIFS(DataSource!K:K,DataSource!R:R,E30,DataSource!G:G,"RON",DataSource!F:F,"PJ")-SUMIFS(DataSource!J:J,DataSource!R:R,E30,DataSource!G:G,"RON",DataSource!F:F,"PJ")</f>
        <v>0</v>
      </c>
      <c r="L30" s="1">
        <f>SUMIFS(DataSource!K:K,DataSource!R:R,E30,DataSource!G:G,"DEV",DataSource!F:F,"PF")-SUMIFS(DataSource!J:J,DataSource!R:R,E30,DataSource!G:G,"DEV",DataSource!F:F,"PF")</f>
        <v>0</v>
      </c>
      <c r="M30" s="1">
        <f>SUMIFS(DataSource!K:K,DataSource!R:R,E30,DataSource!G:G,"DEV",DataSource!F:F,"PJ")-SUMIFS(DataSource!J:J,DataSource!R:R,E30,DataSource!G:G,"DEV",DataSource!F:F,"PJ")</f>
        <v>0</v>
      </c>
      <c r="O30" s="1">
        <f t="shared" si="1"/>
        <v>0</v>
      </c>
      <c r="P30" t="str">
        <f t="shared" si="0"/>
        <v>ok</v>
      </c>
    </row>
    <row r="31" spans="2:17" x14ac:dyDescent="0.3">
      <c r="B31" t="s">
        <v>523</v>
      </c>
      <c r="E31">
        <v>615</v>
      </c>
      <c r="F31" s="1">
        <f>SUMIFS(DataSource!K:K,DataSource!R:R,E31,DataSource!G:G,"RON",DataSource!F:F,"PF")-SUMIFS(DataSource!J:J,DataSource!R:R,E31,DataSource!G:G,"RON",DataSource!F:F,"PF")</f>
        <v>0</v>
      </c>
      <c r="I31" s="1">
        <f>SUMIFS(DataSource!K:K,DataSource!R:R,E31,DataSource!G:G,"RON",DataSource!F:F,"PJ")-SUMIFS(DataSource!J:J,DataSource!R:R,E31,DataSource!G:G,"RON",DataSource!F:F,"PJ")</f>
        <v>0</v>
      </c>
      <c r="L31" s="1">
        <f>SUMIFS(DataSource!K:K,DataSource!R:R,E31,DataSource!G:G,"DEV",DataSource!F:F,"PF")-SUMIFS(DataSource!J:J,DataSource!R:R,E31,DataSource!G:G,"DEV",DataSource!F:F,"PF")</f>
        <v>0</v>
      </c>
      <c r="M31" s="1">
        <f>SUMIFS(DataSource!K:K,DataSource!R:R,E31,DataSource!G:G,"DEV",DataSource!F:F,"PJ")-SUMIFS(DataSource!J:J,DataSource!R:R,E31,DataSource!G:G,"DEV",DataSource!F:F,"PJ")</f>
        <v>0</v>
      </c>
      <c r="O31" s="1">
        <f t="shared" si="1"/>
        <v>0</v>
      </c>
      <c r="P31" t="str">
        <f t="shared" si="0"/>
        <v>ok</v>
      </c>
    </row>
    <row r="32" spans="2:17" x14ac:dyDescent="0.3">
      <c r="B32" t="s">
        <v>475</v>
      </c>
      <c r="E32">
        <v>620</v>
      </c>
      <c r="F32" s="1">
        <f>SUMIFS(DataSource!K:K,DataSource!R:R,E32,DataSource!G:G,"RON",DataSource!F:F,"PF")-SUMIFS(DataSource!J:J,DataSource!R:R,E32,DataSource!G:G,"RON",DataSource!F:F,"PF")</f>
        <v>0</v>
      </c>
      <c r="I32" s="1">
        <f>SUMIFS(DataSource!K:K,DataSource!R:R,E32,DataSource!G:G,"RON",DataSource!F:F,"PJ")-SUMIFS(DataSource!J:J,DataSource!R:R,E32,DataSource!G:G,"RON",DataSource!F:F,"PJ")</f>
        <v>0</v>
      </c>
      <c r="L32" s="1">
        <f>SUMIFS(DataSource!K:K,DataSource!R:R,E32,DataSource!G:G,"DEV",DataSource!F:F,"PF")-SUMIFS(DataSource!J:J,DataSource!R:R,E32,DataSource!G:G,"DEV",DataSource!F:F,"PF")</f>
        <v>0</v>
      </c>
      <c r="M32" s="1">
        <f>SUMIFS(DataSource!K:K,DataSource!R:R,E32,DataSource!G:G,"DEV",DataSource!F:F,"PJ")-SUMIFS(DataSource!J:J,DataSource!R:R,E32,DataSource!G:G,"DEV",DataSource!F:F,"PJ")</f>
        <v>0</v>
      </c>
      <c r="O32" s="1">
        <f t="shared" si="1"/>
        <v>0</v>
      </c>
      <c r="P32" t="str">
        <f t="shared" si="0"/>
        <v>ok</v>
      </c>
    </row>
    <row r="33" spans="2:17" x14ac:dyDescent="0.3">
      <c r="B33" t="s">
        <v>524</v>
      </c>
      <c r="E33">
        <v>625</v>
      </c>
      <c r="F33" s="1">
        <f>SUMIFS(DataSource!K:K,DataSource!R:R,E33,DataSource!G:G,"RON",DataSource!F:F,"PF")-SUMIFS(DataSource!J:J,DataSource!R:R,E33,DataSource!G:G,"RON",DataSource!F:F,"PF")</f>
        <v>0</v>
      </c>
      <c r="I33" s="1">
        <f>SUMIFS(DataSource!K:K,DataSource!R:R,E33,DataSource!G:G,"RON",DataSource!F:F,"PJ")-SUMIFS(DataSource!J:J,DataSource!R:R,E33,DataSource!G:G,"RON",DataSource!F:F,"PJ")</f>
        <v>0</v>
      </c>
      <c r="L33" s="1">
        <f>SUMIFS(DataSource!K:K,DataSource!R:R,E33,DataSource!G:G,"DEV",DataSource!F:F,"PF")-SUMIFS(DataSource!J:J,DataSource!R:R,E33,DataSource!G:G,"DEV",DataSource!F:F,"PF")</f>
        <v>0</v>
      </c>
      <c r="M33" s="1">
        <f>SUMIFS(DataSource!K:K,DataSource!R:R,E33,DataSource!G:G,"DEV",DataSource!F:F,"PJ")-SUMIFS(DataSource!J:J,DataSource!R:R,E33,DataSource!G:G,"DEV",DataSource!F:F,"PJ")</f>
        <v>0</v>
      </c>
      <c r="O33" s="1">
        <f t="shared" si="1"/>
        <v>0</v>
      </c>
      <c r="P33" t="str">
        <f t="shared" si="0"/>
        <v>ok</v>
      </c>
    </row>
    <row r="34" spans="2:17" x14ac:dyDescent="0.3">
      <c r="B34" t="s">
        <v>476</v>
      </c>
      <c r="E34">
        <v>635</v>
      </c>
      <c r="F34" s="1">
        <f>SUMIFS(DataSource!K:K,DataSource!R:R,E34,DataSource!G:G,"RON",DataSource!F:F,"PF")-SUMIFS(DataSource!J:J,DataSource!R:R,E34,DataSource!G:G,"RON",DataSource!F:F,"PF")</f>
        <v>-82149</v>
      </c>
      <c r="I34" s="1">
        <f>SUMIFS(DataSource!K:K,DataSource!R:R,E34,DataSource!G:G,"RON",DataSource!F:F,"PJ")-SUMIFS(DataSource!J:J,DataSource!R:R,E34,DataSource!G:G,"RON",DataSource!F:F,"PJ")</f>
        <v>82149</v>
      </c>
      <c r="L34" s="1">
        <f>SUMIFS(DataSource!K:K,DataSource!R:R,E34,DataSource!G:G,"DEV",DataSource!F:F,"PF")-SUMIFS(DataSource!J:J,DataSource!R:R,E34,DataSource!G:G,"DEV",DataSource!F:F,"PF")</f>
        <v>0</v>
      </c>
      <c r="M34" s="1">
        <f>SUMIFS(DataSource!K:K,DataSource!R:R,E34,DataSource!G:G,"DEV",DataSource!F:F,"PJ")-SUMIFS(DataSource!J:J,DataSource!R:R,E34,DataSource!G:G,"DEV",DataSource!F:F,"PJ")</f>
        <v>0</v>
      </c>
      <c r="O34" s="1">
        <f t="shared" si="1"/>
        <v>0</v>
      </c>
      <c r="P34" t="str">
        <f t="shared" si="0"/>
        <v>ok</v>
      </c>
    </row>
    <row r="35" spans="2:17" x14ac:dyDescent="0.3">
      <c r="B35" t="s">
        <v>477</v>
      </c>
      <c r="E35">
        <v>640</v>
      </c>
      <c r="F35" s="1">
        <f>SUMIFS(DataSource!K:K,DataSource!R:R,E35,DataSource!G:G,"RON",DataSource!F:F,"PF")-SUMIFS(DataSource!J:J,DataSource!R:R,E35,DataSource!G:G,"RON",DataSource!F:F,"PF")</f>
        <v>0</v>
      </c>
      <c r="I35" s="1">
        <f>SUMIFS(DataSource!K:K,DataSource!R:R,E35,DataSource!G:G,"RON",DataSource!F:F,"PJ")-SUMIFS(DataSource!J:J,DataSource!R:R,E35,DataSource!G:G,"RON",DataSource!F:F,"PJ")</f>
        <v>0</v>
      </c>
      <c r="L35" s="1">
        <f>SUMIFS(DataSource!K:K,DataSource!R:R,E35,DataSource!G:G,"DEV",DataSource!F:F,"PF")-SUMIFS(DataSource!J:J,DataSource!R:R,E35,DataSource!G:G,"DEV",DataSource!F:F,"PF")</f>
        <v>0</v>
      </c>
      <c r="M35" s="1">
        <f>SUMIFS(DataSource!K:K,DataSource!R:R,E35,DataSource!G:G,"DEV",DataSource!F:F,"PJ")-SUMIFS(DataSource!J:J,DataSource!R:R,E35,DataSource!G:G,"DEV",DataSource!F:F,"PJ")</f>
        <v>0</v>
      </c>
      <c r="O35" s="1">
        <f t="shared" si="1"/>
        <v>0</v>
      </c>
      <c r="P35" t="str">
        <f t="shared" si="0"/>
        <v>ok</v>
      </c>
    </row>
    <row r="36" spans="2:17" x14ac:dyDescent="0.3">
      <c r="B36" t="s">
        <v>478</v>
      </c>
      <c r="E36">
        <v>645</v>
      </c>
      <c r="F36" s="1">
        <f>SUMIFS(DataSource!K:K,DataSource!R:R,E36,DataSource!G:G,"RON",DataSource!F:F,"PF")-SUMIFS(DataSource!J:J,DataSource!R:R,E36,DataSource!G:G,"RON",DataSource!F:F,"PF")</f>
        <v>0</v>
      </c>
      <c r="I36" s="1">
        <f>SUMIFS(DataSource!K:K,DataSource!R:R,E36,DataSource!G:G,"RON",DataSource!F:F,"PJ")-SUMIFS(DataSource!J:J,DataSource!R:R,E36,DataSource!G:G,"RON",DataSource!F:F,"PJ")</f>
        <v>46510</v>
      </c>
      <c r="L36" s="1">
        <f>SUMIFS(DataSource!K:K,DataSource!R:R,E36,DataSource!G:G,"DEV",DataSource!F:F,"PF")-SUMIFS(DataSource!J:J,DataSource!R:R,E36,DataSource!G:G,"DEV",DataSource!F:F,"PF")</f>
        <v>0</v>
      </c>
      <c r="M36" s="1">
        <f>SUMIFS(DataSource!K:K,DataSource!R:R,E36,DataSource!G:G,"DEV",DataSource!F:F,"PJ")-SUMIFS(DataSource!J:J,DataSource!R:R,E36,DataSource!G:G,"DEV",DataSource!F:F,"PJ")</f>
        <v>0</v>
      </c>
      <c r="O36" s="1">
        <f t="shared" si="1"/>
        <v>46510</v>
      </c>
      <c r="P36" t="str">
        <f t="shared" si="0"/>
        <v>ok</v>
      </c>
    </row>
    <row r="37" spans="2:17" x14ac:dyDescent="0.3">
      <c r="B37" t="s">
        <v>479</v>
      </c>
      <c r="E37">
        <v>650</v>
      </c>
      <c r="F37" s="1">
        <f>SUMIFS(DataSource!K:K,DataSource!R:R,E37,DataSource!G:G,"RON",DataSource!F:F,"PF")-SUMIFS(DataSource!J:J,DataSource!R:R,E37,DataSource!G:G,"RON",DataSource!F:F,"PF")</f>
        <v>0</v>
      </c>
      <c r="I37" s="1">
        <f>SUMIFS(DataSource!K:K,DataSource!R:R,E37,DataSource!G:G,"RON",DataSource!F:F,"PJ")-SUMIFS(DataSource!J:J,DataSource!R:R,E37,DataSource!G:G,"RON",DataSource!F:F,"PJ")+163</f>
        <v>79327</v>
      </c>
      <c r="L37" s="1">
        <f>SUMIFS(DataSource!K:K,DataSource!R:R,E37,DataSource!G:G,"DEV",DataSource!F:F,"PF")-SUMIFS(DataSource!J:J,DataSource!R:R,E37,DataSource!G:G,"DEV",DataSource!F:F,"PF")</f>
        <v>0</v>
      </c>
      <c r="M37" s="1">
        <f>SUMIFS(DataSource!K:K,DataSource!R:R,E37,DataSource!G:G,"DEV",DataSource!F:F,"PJ")-SUMIFS(DataSource!J:J,DataSource!R:R,E37,DataSource!G:G,"DEV",DataSource!F:F,"PJ")</f>
        <v>0</v>
      </c>
      <c r="O37" s="1">
        <f t="shared" si="1"/>
        <v>79327</v>
      </c>
      <c r="P37" t="str">
        <f t="shared" si="0"/>
        <v>ok</v>
      </c>
    </row>
    <row r="38" spans="2:17" x14ac:dyDescent="0.3">
      <c r="B38" t="s">
        <v>525</v>
      </c>
      <c r="E38">
        <v>655</v>
      </c>
      <c r="F38" s="1">
        <f>SUMIFS(DataSource!K:K,DataSource!R:R,E38,DataSource!G:G,"RON",DataSource!F:F,"PF")-SUMIFS(DataSource!J:J,DataSource!R:R,E38,DataSource!G:G,"RON",DataSource!F:F,"PF")</f>
        <v>0</v>
      </c>
      <c r="I38" s="1">
        <f>SUMIFS(DataSource!K:K,DataSource!R:R,E38,DataSource!G:G,"RON",DataSource!F:F,"PJ")-SUMIFS(DataSource!J:J,DataSource!R:R,E38,DataSource!G:G,"RON",DataSource!F:F,"PJ")</f>
        <v>0</v>
      </c>
      <c r="L38" s="1">
        <f>SUMIFS(DataSource!K:K,DataSource!R:R,E38,DataSource!G:G,"DEV",DataSource!F:F,"PF")-SUMIFS(DataSource!J:J,DataSource!R:R,E38,DataSource!G:G,"DEV",DataSource!F:F,"PF")</f>
        <v>0</v>
      </c>
      <c r="M38" s="1">
        <f>SUMIFS(DataSource!K:K,DataSource!R:R,E38,DataSource!G:G,"DEV",DataSource!F:F,"PJ")-SUMIFS(DataSource!J:J,DataSource!R:R,E38,DataSource!G:G,"DEV",DataSource!F:F,"PJ")</f>
        <v>0</v>
      </c>
      <c r="O38" s="1">
        <f t="shared" si="1"/>
        <v>0</v>
      </c>
      <c r="P38" t="str">
        <f t="shared" si="0"/>
        <v>ok</v>
      </c>
    </row>
    <row r="39" spans="2:17" x14ac:dyDescent="0.3">
      <c r="B39" t="s">
        <v>526</v>
      </c>
      <c r="E39">
        <v>660</v>
      </c>
      <c r="F39" s="1">
        <f>SUMIFS(DataSource!K:K,DataSource!R:R,E39,DataSource!G:G,"RON",DataSource!F:F,"PF")-SUMIFS(DataSource!J:J,DataSource!R:R,E39,DataSource!G:G,"RON",DataSource!F:F,"PF")</f>
        <v>0</v>
      </c>
      <c r="I39" s="1">
        <f>SUMIFS(DataSource!K:K,DataSource!R:R,E39,DataSource!G:G,"RON",DataSource!F:F,"PJ")-SUMIFS(DataSource!J:J,DataSource!R:R,E39,DataSource!G:G,"RON",DataSource!F:F,"PJ")</f>
        <v>17172</v>
      </c>
      <c r="L39" s="1">
        <f>SUMIFS(DataSource!K:K,DataSource!R:R,E39,DataSource!G:G,"DEV",DataSource!F:F,"PF")-SUMIFS(DataSource!J:J,DataSource!R:R,E39,DataSource!G:G,"DEV",DataSource!F:F,"PF")</f>
        <v>0</v>
      </c>
      <c r="M39" s="1">
        <f>SUMIFS(DataSource!K:K,DataSource!R:R,E39,DataSource!G:G,"DEV",DataSource!F:F,"PJ")-SUMIFS(DataSource!J:J,DataSource!R:R,E39,DataSource!G:G,"DEV",DataSource!F:F,"PJ")</f>
        <v>0</v>
      </c>
      <c r="O39" s="1">
        <f t="shared" si="1"/>
        <v>17172</v>
      </c>
      <c r="P39" t="str">
        <f t="shared" si="0"/>
        <v>ok</v>
      </c>
    </row>
    <row r="40" spans="2:17" x14ac:dyDescent="0.3">
      <c r="B40" t="s">
        <v>481</v>
      </c>
      <c r="E40">
        <v>665</v>
      </c>
      <c r="F40" s="1">
        <f>SUMIFS(DataSource!K:K,DataSource!R:R,E40,DataSource!G:G,"RON",DataSource!F:F,"PF")-SUMIFS(DataSource!J:J,DataSource!R:R,E40,DataSource!G:G,"RON",DataSource!F:F,"PF")</f>
        <v>0</v>
      </c>
      <c r="I40" s="1">
        <f>SUMIFS(DataSource!K:K,DataSource!R:R,E40,DataSource!G:G,"RON",DataSource!F:F,"PJ")-SUMIFS(DataSource!J:J,DataSource!R:R,E40,DataSource!G:G,"RON",DataSource!F:F,"PJ")</f>
        <v>0</v>
      </c>
      <c r="L40" s="1">
        <f>SUMIFS(DataSource!K:K,DataSource!R:R,E40,DataSource!G:G,"DEV",DataSource!F:F,"PF")-SUMIFS(DataSource!J:J,DataSource!R:R,E40,DataSource!G:G,"DEV",DataSource!F:F,"PF")</f>
        <v>0</v>
      </c>
      <c r="M40" s="1">
        <f>SUMIFS(DataSource!K:K,DataSource!R:R,E40,DataSource!G:G,"DEV",DataSource!F:F,"PJ")-SUMIFS(DataSource!J:J,DataSource!R:R,E40,DataSource!G:G,"DEV",DataSource!F:F,"PJ")</f>
        <v>0</v>
      </c>
      <c r="O40" s="1">
        <f t="shared" si="1"/>
        <v>0</v>
      </c>
      <c r="P40" t="str">
        <f t="shared" si="0"/>
        <v>ok</v>
      </c>
    </row>
    <row r="41" spans="2:17" x14ac:dyDescent="0.3">
      <c r="B41" t="s">
        <v>527</v>
      </c>
      <c r="E41">
        <v>670</v>
      </c>
      <c r="F41" s="1">
        <f>F42+F43+F44</f>
        <v>32564126</v>
      </c>
      <c r="I41" s="1">
        <f>I42+I43+I44</f>
        <v>700000</v>
      </c>
      <c r="L41" s="1">
        <f>L42+L43+L44</f>
        <v>0</v>
      </c>
      <c r="M41" s="1">
        <f>M42+M43+M44</f>
        <v>0</v>
      </c>
      <c r="O41" s="1">
        <f>SUM(F41:N41)</f>
        <v>33264126</v>
      </c>
      <c r="P41" t="str">
        <f t="shared" si="0"/>
        <v>ok</v>
      </c>
      <c r="Q41" t="str">
        <f>IF(O41=SUM(O42:O43),"ok","err")</f>
        <v>ok</v>
      </c>
    </row>
    <row r="42" spans="2:17" x14ac:dyDescent="0.3">
      <c r="B42" t="s">
        <v>528</v>
      </c>
      <c r="E42">
        <v>672</v>
      </c>
      <c r="F42" s="1">
        <f>SUMIFS(DataSource!K:K,DataSource!R:R,E42,DataSource!F:F,"PF")-SUMIFS(DataSource!J:J,DataSource!R:R,E42,DataSource!F:F,"PF")</f>
        <v>32564126</v>
      </c>
      <c r="I42" s="1">
        <f>SUMIFS(DataSource!K:K,DataSource!R:R,E42,DataSource!F:F,"PJ")-SUMIFS(DataSource!J:J,DataSource!R:R,E42,DataSource!F:F,"PJ")</f>
        <v>700000</v>
      </c>
      <c r="L42" s="1">
        <f>SUMIFS(DataSource!K:K,DataSource!R:R,E42,DataSource!G:G,"DEV",DataSource!F:F,"PF")-SUMIFS(DataSource!J:J,DataSource!R:R,E42,DataSource!G:G,"DEV",DataSource!F:F,"PF")</f>
        <v>0</v>
      </c>
      <c r="M42" s="1">
        <f>SUMIFS(DataSource!K:K,DataSource!R:R,E42,DataSource!G:G,"DEV",DataSource!F:F,"PJ")-SUMIFS(DataSource!J:J,DataSource!R:R,E42,DataSource!G:G,"DEV",DataSource!F:F,"PJ")</f>
        <v>0</v>
      </c>
      <c r="O42" s="1">
        <f>SUM(F42:M42)</f>
        <v>33264126</v>
      </c>
      <c r="P42" t="str">
        <f t="shared" si="0"/>
        <v>ok</v>
      </c>
    </row>
    <row r="43" spans="2:17" x14ac:dyDescent="0.3">
      <c r="B43" t="s">
        <v>529</v>
      </c>
      <c r="E43">
        <v>674</v>
      </c>
      <c r="F43" s="1">
        <f>SUMIFS(DataSource!K:K,DataSource!R:R,E43,DataSource!G:G,"RON",DataSource!F:F,"PF")-SUMIFS(DataSource!J:J,DataSource!R:R,E43,DataSource!G:G,"RON",DataSource!F:F,"PF")</f>
        <v>0</v>
      </c>
      <c r="I43" s="1">
        <f>SUMIFS(DataSource!K:K,DataSource!R:R,E43,DataSource!G:G,"RON",DataSource!F:F,"PJ")-SUMIFS(DataSource!J:J,DataSource!R:R,E43,DataSource!G:G,"RON",DataSource!F:F,"PJ")</f>
        <v>0</v>
      </c>
      <c r="L43" s="1">
        <f>SUMIFS(DataSource!K:K,DataSource!R:R,E43,DataSource!G:G,"DEV",DataSource!F:F,"PF")-SUMIFS(DataSource!J:J,DataSource!R:R,E43,DataSource!G:G,"DEV",DataSource!F:F,"PF")</f>
        <v>0</v>
      </c>
      <c r="M43" s="1">
        <f>SUMIFS(DataSource!K:K,DataSource!R:R,E43,DataSource!G:G,"DEV",DataSource!F:F,"PJ")-SUMIFS(DataSource!J:J,DataSource!R:R,E43,DataSource!G:G,"DEV",DataSource!F:F,"PJ")</f>
        <v>0</v>
      </c>
      <c r="O43" s="1">
        <f>SUM(F43:M43)</f>
        <v>0</v>
      </c>
      <c r="P43" t="str">
        <f t="shared" si="0"/>
        <v>ok</v>
      </c>
    </row>
    <row r="44" spans="2:17" x14ac:dyDescent="0.3">
      <c r="B44" t="s">
        <v>530</v>
      </c>
      <c r="E44">
        <v>675</v>
      </c>
      <c r="F44" s="1">
        <f>SUMIFS(DataSource!K:K,DataSource!R:R,E44,DataSource!G:G,"RON",DataSource!F:F,"PF")-SUMIFS(DataSource!J:J,DataSource!R:R,E44,DataSource!G:G,"RON",DataSource!F:F,"PF")</f>
        <v>0</v>
      </c>
      <c r="I44" s="1">
        <f>SUMIFS(DataSource!K:K,DataSource!R:R,E44,DataSource!G:G,"RON",DataSource!F:F,"PJ")-SUMIFS(DataSource!J:J,DataSource!R:R,E44,DataSource!G:G,"RON",DataSource!F:F,"PJ")</f>
        <v>0</v>
      </c>
      <c r="L44" s="1">
        <f>SUMIFS(DataSource!K:K,DataSource!R:R,E44,DataSource!G:G,"DEV",DataSource!F:F,"PF")-SUMIFS(DataSource!J:J,DataSource!R:R,E44,DataSource!G:G,"DEV",DataSource!F:F,"PF")</f>
        <v>0</v>
      </c>
      <c r="M44" s="1">
        <f>SUMIFS(DataSource!K:K,DataSource!R:R,E44,DataSource!G:G,"DEV",DataSource!F:F,"PJ")-SUMIFS(DataSource!J:J,DataSource!R:R,E44,DataSource!G:G,"DEV",DataSource!F:F,"PJ")</f>
        <v>0</v>
      </c>
      <c r="O44" s="1">
        <f>SUM(F44:M44)</f>
        <v>0</v>
      </c>
      <c r="P44" t="str">
        <f t="shared" si="0"/>
        <v>ok</v>
      </c>
    </row>
    <row r="45" spans="2:17" x14ac:dyDescent="0.3">
      <c r="B45" t="s">
        <v>483</v>
      </c>
      <c r="E45">
        <v>676</v>
      </c>
      <c r="F45" s="1">
        <f>SUMIFS(DataSource!K:K,DataSource!R:R,E45,DataSource!G:G,"RON",DataSource!F:F,"PF")-SUMIFS(DataSource!J:J,DataSource!R:R,E45,DataSource!G:G,"RON",DataSource!F:F,"PF")</f>
        <v>0</v>
      </c>
      <c r="I45" s="1">
        <f>SUMIFS(DataSource!K:K,DataSource!R:R,E45,DataSource!G:G,"RON",DataSource!F:F,"PJ")-SUMIFS(DataSource!J:J,DataSource!R:R,E45,DataSource!G:G,"RON",DataSource!F:F,"PJ")</f>
        <v>0</v>
      </c>
      <c r="L45" s="1">
        <f>SUMIFS(DataSource!K:K,DataSource!R:R,E45,DataSource!G:G,"DEV",DataSource!F:F,"PF")-SUMIFS(DataSource!J:J,DataSource!R:R,E45,DataSource!G:G,"DEV",DataSource!F:F,"PF")</f>
        <v>0</v>
      </c>
      <c r="M45" s="1">
        <f>SUMIFS(DataSource!K:K,DataSource!R:R,E45,DataSource!G:G,"DEV",DataSource!F:F,"PJ")-SUMIFS(DataSource!J:J,DataSource!R:R,E45,DataSource!G:G,"DEV",DataSource!F:F,"PJ")</f>
        <v>0</v>
      </c>
      <c r="O45" s="1">
        <f>SUM(F45:M45)</f>
        <v>0</v>
      </c>
      <c r="P45" t="str">
        <f t="shared" si="0"/>
        <v>ok</v>
      </c>
    </row>
    <row r="46" spans="2:17" x14ac:dyDescent="0.3">
      <c r="B46" t="s">
        <v>521</v>
      </c>
      <c r="E46">
        <v>680</v>
      </c>
      <c r="F46" s="1">
        <f>SUMIFS(DataSource!K:K,DataSource!R:R,E46,DataSource!F:F,"PF")-SUMIFS(DataSource!J:J,DataSource!R:R,E46,DataSource!F:F,"PF")</f>
        <v>308946</v>
      </c>
      <c r="I46" s="1">
        <f>SUMIFS(DataSource!K:K,DataSource!R:R,E46,DataSource!F:F,"PJ")-SUMIFS(DataSource!J:J,DataSource!R:R,E46,DataSource!F:F,"PJ")</f>
        <v>7350</v>
      </c>
      <c r="M46" s="1">
        <f>SUMIFS(DataSource!K:K,DataSource!R:R,E46,DataSource!G:G,"DEV",DataSource!F:F,"PJ")-SUMIFS(DataSource!J:J,DataSource!R:R,E46,DataSource!G:G,"DEV",DataSource!F:F,"PJ")</f>
        <v>0</v>
      </c>
      <c r="O46" s="1">
        <f>SUM(F46:M46)</f>
        <v>316296</v>
      </c>
      <c r="P46" t="str">
        <f t="shared" si="0"/>
        <v>ok</v>
      </c>
      <c r="Q46" t="s">
        <v>420</v>
      </c>
    </row>
    <row r="47" spans="2:17" x14ac:dyDescent="0.3">
      <c r="B47" t="s">
        <v>531</v>
      </c>
      <c r="E47">
        <v>700</v>
      </c>
      <c r="F47" s="1">
        <f>F48+F51</f>
        <v>0</v>
      </c>
      <c r="I47" s="1">
        <f>I48+I51</f>
        <v>0</v>
      </c>
      <c r="L47" s="1">
        <f>L48+L51</f>
        <v>0</v>
      </c>
      <c r="M47" s="1">
        <f>M48+M51</f>
        <v>0</v>
      </c>
      <c r="O47" s="1">
        <f>SUM(F47:N47)</f>
        <v>0</v>
      </c>
      <c r="P47" t="str">
        <f t="shared" si="0"/>
        <v>ok</v>
      </c>
      <c r="Q47" t="str">
        <f>IF(O47=O48+O51,"ok","err")</f>
        <v>ok</v>
      </c>
    </row>
    <row r="48" spans="2:17" x14ac:dyDescent="0.3">
      <c r="B48" t="s">
        <v>532</v>
      </c>
      <c r="E48">
        <v>710</v>
      </c>
      <c r="F48" s="1">
        <f>F49+F50</f>
        <v>0</v>
      </c>
      <c r="I48" s="1">
        <f>I49+I50</f>
        <v>0</v>
      </c>
      <c r="L48" s="1">
        <f>L49+L50</f>
        <v>0</v>
      </c>
      <c r="M48" s="1">
        <f>M49+M50</f>
        <v>0</v>
      </c>
      <c r="O48" s="1">
        <f>SUM(F48:N48)</f>
        <v>0</v>
      </c>
      <c r="P48" t="str">
        <f t="shared" si="0"/>
        <v>ok</v>
      </c>
      <c r="Q48" t="str">
        <f>IF(O48=SUM(O49:O50),"ok","err")</f>
        <v>ok</v>
      </c>
    </row>
    <row r="49" spans="2:17" x14ac:dyDescent="0.3">
      <c r="B49" t="s">
        <v>533</v>
      </c>
      <c r="E49">
        <v>713</v>
      </c>
      <c r="F49" s="1">
        <f>SUMIFS(DataSource!K:K,DataSource!R:R,E49,DataSource!G:G,"RON",DataSource!F:F,"PF")-SUMIFS(DataSource!J:J,DataSource!R:R,E49,DataSource!G:G,"RON",DataSource!F:F,"PF")</f>
        <v>0</v>
      </c>
      <c r="I49" s="1">
        <f>SUMIFS(DataSource!K:K,DataSource!R:R,E49,DataSource!G:G,"RON",DataSource!F:F,"PJ")-SUMIFS(DataSource!J:J,DataSource!R:R,E49,DataSource!G:G,"RON",DataSource!F:F,"PJ")</f>
        <v>0</v>
      </c>
      <c r="L49" s="1">
        <f>SUMIFS(DataSource!K:K,DataSource!R:R,E49,DataSource!G:G,"DEV",DataSource!F:F,"PF")-SUMIFS(DataSource!J:J,DataSource!R:R,E49,DataSource!G:G,"DEV",DataSource!F:F,"PF")</f>
        <v>0</v>
      </c>
      <c r="M49" s="1">
        <f>SUMIFS(DataSource!K:K,DataSource!R:R,E49,DataSource!G:G,"DEV",DataSource!F:F,"PJ")-SUMIFS(DataSource!J:J,DataSource!R:R,E49,DataSource!G:G,"DEV",DataSource!F:F,"PJ")</f>
        <v>0</v>
      </c>
      <c r="O49" s="1">
        <f>SUM(F49:M49)</f>
        <v>0</v>
      </c>
      <c r="P49" t="str">
        <f t="shared" si="0"/>
        <v>ok</v>
      </c>
    </row>
    <row r="50" spans="2:17" x14ac:dyDescent="0.3">
      <c r="B50" t="s">
        <v>534</v>
      </c>
      <c r="E50">
        <v>716</v>
      </c>
      <c r="F50" s="1">
        <f>SUMIFS(DataSource!K:K,DataSource!R:R,E50,DataSource!G:G,"RON",DataSource!F:F,"PF")-SUMIFS(DataSource!J:J,DataSource!R:R,E50,DataSource!G:G,"RON",DataSource!F:F,"PF")</f>
        <v>0</v>
      </c>
      <c r="I50" s="1">
        <f>SUMIFS(DataSource!K:K,DataSource!R:R,E50,DataSource!G:G,"RON",DataSource!F:F,"PJ")-SUMIFS(DataSource!J:J,DataSource!R:R,E50,DataSource!G:G,"RON",DataSource!F:F,"PJ")</f>
        <v>0</v>
      </c>
      <c r="L50" s="1">
        <f>SUMIFS(DataSource!K:K,DataSource!R:R,E50,DataSource!G:G,"DEV",DataSource!F:F,"PF")-SUMIFS(DataSource!J:J,DataSource!R:R,E50,DataSource!G:G,"DEV",DataSource!F:F,"PF")</f>
        <v>0</v>
      </c>
      <c r="M50" s="1">
        <f>SUMIFS(DataSource!K:K,DataSource!R:R,E50,DataSource!G:G,"DEV",DataSource!F:F,"PJ")-SUMIFS(DataSource!J:J,DataSource!R:R,E50,DataSource!G:G,"DEV",DataSource!F:F,"PJ")</f>
        <v>0</v>
      </c>
      <c r="O50" s="1">
        <f>SUM(F50:M50)</f>
        <v>0</v>
      </c>
      <c r="P50" t="str">
        <f t="shared" si="0"/>
        <v>ok</v>
      </c>
    </row>
    <row r="51" spans="2:17" x14ac:dyDescent="0.3">
      <c r="B51" t="s">
        <v>535</v>
      </c>
      <c r="E51">
        <v>720</v>
      </c>
      <c r="F51" s="1">
        <f>SUMIFS(DataSource!K:K,DataSource!R:R,E51,DataSource!G:G,"RON",DataSource!F:F,"PF")-SUMIFS(DataSource!J:J,DataSource!R:R,E51,DataSource!G:G,"RON",DataSource!F:F,"PF")</f>
        <v>0</v>
      </c>
      <c r="I51" s="1">
        <f>SUMIFS(DataSource!K:K,DataSource!R:R,E51,DataSource!G:G,"RON",DataSource!F:F,"PJ")-SUMIFS(DataSource!J:J,DataSource!R:R,E51,DataSource!G:G,"RON",DataSource!F:F,"PJ")</f>
        <v>0</v>
      </c>
      <c r="L51" s="1">
        <f>SUMIFS(DataSource!K:K,DataSource!R:R,E51,DataSource!G:G,"DEV",DataSource!F:F,"PF")-SUMIFS(DataSource!J:J,DataSource!R:R,E51,DataSource!G:G,"DEV",DataSource!F:F,"PF")</f>
        <v>0</v>
      </c>
      <c r="M51" s="1">
        <f>SUMIFS(DataSource!K:K,DataSource!R:R,E51,DataSource!G:G,"DEV",DataSource!F:F,"PJ")-SUMIFS(DataSource!J:J,DataSource!R:R,E51,DataSource!G:G,"DEV",DataSource!F:F,"PJ")</f>
        <v>0</v>
      </c>
      <c r="O51" s="1">
        <f>SUM(F51:M51)</f>
        <v>0</v>
      </c>
      <c r="P51" t="str">
        <f t="shared" si="0"/>
        <v>ok</v>
      </c>
    </row>
    <row r="54" spans="2:17" x14ac:dyDescent="0.3">
      <c r="B54" t="s">
        <v>449</v>
      </c>
    </row>
    <row r="55" spans="2:17" x14ac:dyDescent="0.3">
      <c r="B55" t="s">
        <v>450</v>
      </c>
      <c r="L55" s="1" t="s">
        <v>391</v>
      </c>
      <c r="M55" s="1" t="s">
        <v>451</v>
      </c>
      <c r="N55" s="1" t="s">
        <v>393</v>
      </c>
    </row>
    <row r="56" spans="2:17" x14ac:dyDescent="0.3">
      <c r="L56" s="1" t="s">
        <v>394</v>
      </c>
      <c r="M56" s="1" t="s">
        <v>452</v>
      </c>
      <c r="N56" s="1" t="s">
        <v>393</v>
      </c>
    </row>
    <row r="57" spans="2:17" x14ac:dyDescent="0.3">
      <c r="B57" t="s">
        <v>453</v>
      </c>
      <c r="H57" s="1">
        <v>2</v>
      </c>
      <c r="L57" s="1" t="s">
        <v>396</v>
      </c>
      <c r="M57" s="1" t="s">
        <v>454</v>
      </c>
      <c r="N57" s="1" t="s">
        <v>398</v>
      </c>
    </row>
    <row r="59" spans="2:17" x14ac:dyDescent="0.3">
      <c r="B59" t="s">
        <v>399</v>
      </c>
      <c r="O59" s="1" t="s">
        <v>400</v>
      </c>
    </row>
    <row r="60" spans="2:17" x14ac:dyDescent="0.3">
      <c r="B60" t="s">
        <v>511</v>
      </c>
      <c r="E60" t="s">
        <v>402</v>
      </c>
      <c r="F60" s="1" t="s">
        <v>406</v>
      </c>
      <c r="L60" s="1" t="s">
        <v>407</v>
      </c>
      <c r="O60" s="1" t="s">
        <v>405</v>
      </c>
    </row>
    <row r="61" spans="2:17" x14ac:dyDescent="0.3">
      <c r="F61" s="1" t="s">
        <v>408</v>
      </c>
      <c r="I61" s="1" t="s">
        <v>409</v>
      </c>
      <c r="L61" s="1" t="s">
        <v>408</v>
      </c>
      <c r="M61" s="1" t="s">
        <v>409</v>
      </c>
    </row>
    <row r="63" spans="2:17" x14ac:dyDescent="0.3">
      <c r="B63" t="s">
        <v>62</v>
      </c>
      <c r="E63" t="s">
        <v>512</v>
      </c>
      <c r="F63" s="1" t="s">
        <v>410</v>
      </c>
      <c r="I63" s="1" t="s">
        <v>411</v>
      </c>
      <c r="L63" s="1" t="s">
        <v>412</v>
      </c>
      <c r="M63" s="1" t="s">
        <v>413</v>
      </c>
      <c r="O63" s="1" t="s">
        <v>414</v>
      </c>
    </row>
    <row r="64" spans="2:17" x14ac:dyDescent="0.3">
      <c r="B64" t="s">
        <v>536</v>
      </c>
      <c r="E64">
        <v>800</v>
      </c>
      <c r="F64" s="1">
        <f>F65+F66+F67+F68+F69+F70+F71+F72+F73+F74+F75+F76+F77</f>
        <v>552000</v>
      </c>
      <c r="I64" s="1">
        <f>I65+I66+I67+I68+I69+I70+I71+I72+I73+I74+I75+I76+I77</f>
        <v>18213697</v>
      </c>
      <c r="L64" s="1">
        <f>L65+L66+L67+L68+L69+L70+L71+L72+L73+L74+L75+L76+L77</f>
        <v>0</v>
      </c>
      <c r="M64" s="1">
        <f>M65+M66+M67+M68+M69+M70+M71+M72+M73+M74+M75+M76+M77</f>
        <v>0</v>
      </c>
      <c r="O64" s="1">
        <f>SUM(F64:N64)</f>
        <v>18765697</v>
      </c>
      <c r="P64" t="str">
        <f t="shared" ref="P64:P78" si="2">IF(O64=SUM(F64:N64),"ok","err")</f>
        <v>ok</v>
      </c>
      <c r="Q64" t="str">
        <f>IF(O64=SUM(O65:O77),"ok","err")</f>
        <v>ok</v>
      </c>
    </row>
    <row r="65" spans="2:18" x14ac:dyDescent="0.3">
      <c r="B65" t="s">
        <v>537</v>
      </c>
      <c r="E65">
        <v>805</v>
      </c>
      <c r="F65" s="1">
        <f>SUMIFS(DataSource!K:K,DataSource!R:R,E65,DataSource!G:G,"RON",DataSource!F:F,"PF")-SUMIFS(DataSource!J:J,DataSource!R:R,E65,DataSource!G:G,"RON",DataSource!F:F,"PF")</f>
        <v>552000</v>
      </c>
      <c r="I65" s="1">
        <f>SUMIFS(DataSource!K:K,DataSource!R:R,E65,DataSource!G:G,"RON",DataSource!F:F,"PJ")-SUMIFS(DataSource!J:J,DataSource!R:R,E65,DataSource!G:G,"RON",DataSource!F:F,"PJ")</f>
        <v>13248000</v>
      </c>
      <c r="L65" s="1">
        <f>SUMIFS(DataSource!K:K,DataSource!R:R,E65,DataSource!G:G,"DEV",DataSource!F:F,"PF")-SUMIFS(DataSource!J:J,DataSource!R:R,E65,DataSource!G:G,"DEV",DataSource!F:F,"PF")</f>
        <v>0</v>
      </c>
      <c r="M65" s="1">
        <f>SUMIFS(DataSource!K:K,DataSource!R:R,E65,DataSource!G:G,"DEV",DataSource!F:F,"PJ")-SUMIFS(DataSource!J:J,DataSource!R:R,E65,DataSource!G:G,"DEV",DataSource!F:F,"PJ")</f>
        <v>0</v>
      </c>
      <c r="O65" s="1">
        <f t="shared" ref="O65:O77" si="3">SUM(F65:M65)</f>
        <v>13800000</v>
      </c>
      <c r="P65" t="str">
        <f t="shared" si="2"/>
        <v>ok</v>
      </c>
    </row>
    <row r="66" spans="2:18" x14ac:dyDescent="0.3">
      <c r="B66" t="s">
        <v>538</v>
      </c>
      <c r="E66">
        <v>810</v>
      </c>
      <c r="F66" s="1">
        <f>SUMIFS(DataSource!K:K,DataSource!R:R,E66,DataSource!G:G,"RON",DataSource!F:F,"PF")-SUMIFS(DataSource!J:J,DataSource!R:R,E66,DataSource!G:G,"RON",DataSource!F:F,"PF")</f>
        <v>0</v>
      </c>
      <c r="I66" s="1">
        <f>SUMIFS(DataSource!K:K,DataSource!R:R,E66,DataSource!G:G,"RON",DataSource!F:F,"PJ")-SUMIFS(DataSource!J:J,DataSource!R:R,E66,DataSource!G:G,"RON",DataSource!F:F,"PJ")</f>
        <v>0</v>
      </c>
      <c r="L66" s="1">
        <f>SUMIFS(DataSource!K:K,DataSource!R:R,E66,DataSource!G:G,"DEV",DataSource!F:F,"PF")-SUMIFS(DataSource!J:J,DataSource!R:R,E66,DataSource!G:G,"DEV",DataSource!F:F,"PF")</f>
        <v>0</v>
      </c>
      <c r="M66" s="1">
        <f>SUMIFS(DataSource!K:K,DataSource!R:R,E66,DataSource!G:G,"DEV",DataSource!F:F,"PJ")-SUMIFS(DataSource!J:J,DataSource!R:R,E66,DataSource!G:G,"DEV",DataSource!F:F,"PJ")</f>
        <v>0</v>
      </c>
      <c r="O66" s="1">
        <f t="shared" si="3"/>
        <v>0</v>
      </c>
      <c r="P66" t="str">
        <f t="shared" si="2"/>
        <v>ok</v>
      </c>
    </row>
    <row r="67" spans="2:18" x14ac:dyDescent="0.3">
      <c r="B67" t="s">
        <v>539</v>
      </c>
      <c r="E67">
        <v>815</v>
      </c>
      <c r="F67" s="1">
        <f>SUMIFS(DataSource!K:K,DataSource!R:R,E67,DataSource!G:G,"RON",DataSource!F:F,"PF")-SUMIFS(DataSource!J:J,DataSource!R:R,E67,DataSource!G:G,"RON",DataSource!F:F,"PF")</f>
        <v>0</v>
      </c>
      <c r="I67" s="1">
        <f>SUMIFS(DataSource!K:K,DataSource!R:R,E67,DataSource!G:G,"RON",DataSource!F:F,"PJ")-SUMIFS(DataSource!J:J,DataSource!R:R,E67,DataSource!G:G,"RON",DataSource!F:F,"PJ")</f>
        <v>0</v>
      </c>
      <c r="L67" s="1">
        <f>SUMIFS(DataSource!K:K,DataSource!R:R,E67,DataSource!G:G,"DEV",DataSource!F:F,"PF")-SUMIFS(DataSource!J:J,DataSource!R:R,E67,DataSource!G:G,"DEV",DataSource!F:F,"PF")</f>
        <v>0</v>
      </c>
      <c r="M67" s="1">
        <f>SUMIFS(DataSource!K:K,DataSource!R:R,E67,DataSource!G:G,"DEV",DataSource!F:F,"PJ")-SUMIFS(DataSource!J:J,DataSource!R:R,E67,DataSource!G:G,"DEV",DataSource!F:F,"PJ")</f>
        <v>0</v>
      </c>
      <c r="O67" s="1">
        <f t="shared" si="3"/>
        <v>0</v>
      </c>
      <c r="P67" t="str">
        <f t="shared" si="2"/>
        <v>ok</v>
      </c>
    </row>
    <row r="68" spans="2:18" x14ac:dyDescent="0.3">
      <c r="B68" t="s">
        <v>540</v>
      </c>
      <c r="E68">
        <v>820</v>
      </c>
      <c r="F68" s="1">
        <f>SUMIFS(DataSource!K:K,DataSource!R:R,E68,DataSource!G:G,"RON",DataSource!F:F,"PF")-SUMIFS(DataSource!J:J,DataSource!R:R,E68,DataSource!G:G,"RON",DataSource!F:F,"PF")</f>
        <v>0</v>
      </c>
      <c r="I68" s="1">
        <f>SUMIFS(DataSource!K:K,DataSource!R:R,E68,DataSource!G:G,"RON",DataSource!F:F,"PJ")-SUMIFS(DataSource!J:J,DataSource!R:R,E68,DataSource!G:G,"RON",DataSource!F:F,"PJ")</f>
        <v>430987</v>
      </c>
      <c r="L68" s="1">
        <f>SUMIFS(DataSource!K:K,DataSource!R:R,E68,DataSource!G:G,"DEV",DataSource!F:F,"PF")-SUMIFS(DataSource!J:J,DataSource!R:R,E68,DataSource!G:G,"DEV",DataSource!F:F,"PF")</f>
        <v>0</v>
      </c>
      <c r="M68" s="1">
        <f>SUMIFS(DataSource!K:K,DataSource!R:R,E68,DataSource!G:G,"DEV",DataSource!F:F,"PJ")-SUMIFS(DataSource!J:J,DataSource!R:R,E68,DataSource!G:G,"DEV",DataSource!F:F,"PJ")</f>
        <v>0</v>
      </c>
      <c r="O68" s="1">
        <f t="shared" si="3"/>
        <v>430987</v>
      </c>
      <c r="P68" t="str">
        <f t="shared" si="2"/>
        <v>ok</v>
      </c>
    </row>
    <row r="69" spans="2:18" x14ac:dyDescent="0.3">
      <c r="B69" t="s">
        <v>541</v>
      </c>
      <c r="E69">
        <v>825</v>
      </c>
      <c r="F69" s="1">
        <f>SUMIFS(DataSource!K:K,DataSource!R:R,E69,DataSource!G:G,"RON",DataSource!F:F,"PF")-SUMIFS(DataSource!J:J,DataSource!R:R,E69,DataSource!G:G,"RON",DataSource!F:F,"PF")</f>
        <v>0</v>
      </c>
      <c r="I69" s="1">
        <f>SUMIFS(DataSource!K:K,DataSource!R:R,E69,DataSource!G:G,"RON",DataSource!F:F,"PJ")-SUMIFS(DataSource!J:J,DataSource!R:R,E69,DataSource!G:G,"RON",DataSource!F:F,"PJ")</f>
        <v>0</v>
      </c>
      <c r="L69" s="1">
        <f>SUMIFS(DataSource!K:K,DataSource!R:R,E69,DataSource!G:G,"DEV",DataSource!F:F,"PF")-SUMIFS(DataSource!J:J,DataSource!R:R,E69,DataSource!G:G,"DEV",DataSource!F:F,"PF")</f>
        <v>0</v>
      </c>
      <c r="M69" s="1">
        <f>SUMIFS(DataSource!K:K,DataSource!R:R,E69,DataSource!G:G,"DEV",DataSource!F:F,"PJ")-SUMIFS(DataSource!J:J,DataSource!R:R,E69,DataSource!G:G,"DEV",DataSource!F:F,"PJ")</f>
        <v>0</v>
      </c>
      <c r="O69" s="1">
        <f t="shared" si="3"/>
        <v>0</v>
      </c>
      <c r="P69" t="str">
        <f t="shared" si="2"/>
        <v>ok</v>
      </c>
    </row>
    <row r="70" spans="2:18" x14ac:dyDescent="0.3">
      <c r="B70" t="s">
        <v>542</v>
      </c>
      <c r="E70">
        <v>835</v>
      </c>
      <c r="F70" s="1">
        <f>SUMIFS(DataSource!K:K,DataSource!R:R,E70,DataSource!G:G,"RON",DataSource!F:F,"PF")-SUMIFS(DataSource!J:J,DataSource!R:R,E70,DataSource!G:G,"RON",DataSource!F:F,"PF")</f>
        <v>0</v>
      </c>
      <c r="I70" s="1">
        <f>SUMIFS(DataSource!K:K,DataSource!R:R,E70,DataSource!G:G,"RON",DataSource!F:F,"PJ")-SUMIFS(DataSource!J:J,DataSource!R:R,E70,DataSource!G:G,"RON",DataSource!F:F,"PJ")</f>
        <v>0</v>
      </c>
      <c r="L70" s="1">
        <f>SUMIFS(DataSource!K:K,DataSource!R:R,E70,DataSource!G:G,"DEV",DataSource!F:F,"PF")-SUMIFS(DataSource!J:J,DataSource!R:R,E70,DataSource!G:G,"DEV",DataSource!F:F,"PF")</f>
        <v>0</v>
      </c>
      <c r="M70" s="1">
        <f>SUMIFS(DataSource!K:K,DataSource!R:R,E70,DataSource!G:G,"DEV",DataSource!F:F,"PJ")-SUMIFS(DataSource!J:J,DataSource!R:R,E70,DataSource!G:G,"DEV",DataSource!F:F,"PJ")</f>
        <v>0</v>
      </c>
      <c r="O70" s="1">
        <f t="shared" si="3"/>
        <v>0</v>
      </c>
      <c r="P70" t="str">
        <f t="shared" si="2"/>
        <v>ok</v>
      </c>
    </row>
    <row r="71" spans="2:18" x14ac:dyDescent="0.3">
      <c r="B71" t="s">
        <v>543</v>
      </c>
      <c r="E71">
        <v>840</v>
      </c>
      <c r="F71" s="1">
        <f>SUMIFS(DataSource!K:K,DataSource!R:R,E71,DataSource!G:G,"RON",DataSource!F:F,"PF")-SUMIFS(DataSource!J:J,DataSource!R:R,E71,DataSource!G:G,"RON",DataSource!F:F,"PF")</f>
        <v>0</v>
      </c>
      <c r="I71" s="1">
        <f>SUMIFS(DataSource!K:K,DataSource!R:R,E71,DataSource!G:G,"RON",DataSource!F:F,"PJ")-SUMIFS(DataSource!J:J,DataSource!R:R,E71,DataSource!G:G,"RON",DataSource!F:F,"PJ")</f>
        <v>0</v>
      </c>
      <c r="L71" s="1">
        <f>SUMIFS(DataSource!K:K,DataSource!R:R,E71,DataSource!G:G,"DEV",DataSource!F:F,"PF")-SUMIFS(DataSource!J:J,DataSource!R:R,E71,DataSource!G:G,"DEV",DataSource!F:F,"PF")</f>
        <v>0</v>
      </c>
      <c r="M71" s="1">
        <f>SUMIFS(DataSource!K:K,DataSource!R:R,E71,DataSource!G:G,"DEV",DataSource!F:F,"PJ")-SUMIFS(DataSource!J:J,DataSource!R:R,E71,DataSource!G:G,"DEV",DataSource!F:F,"PJ")</f>
        <v>0</v>
      </c>
      <c r="O71" s="1">
        <f t="shared" si="3"/>
        <v>0</v>
      </c>
      <c r="P71" t="str">
        <f t="shared" si="2"/>
        <v>ok</v>
      </c>
    </row>
    <row r="72" spans="2:18" x14ac:dyDescent="0.3">
      <c r="B72" t="s">
        <v>544</v>
      </c>
      <c r="E72">
        <v>845</v>
      </c>
      <c r="F72" s="1">
        <f>SUMIFS(DataSource!K:K,DataSource!R:R,E72,DataSource!G:G,"RON",DataSource!F:F,"PF")-SUMIFS(DataSource!J:J,DataSource!R:R,E72,DataSource!G:G,"RON",DataSource!F:F,"PF")</f>
        <v>0</v>
      </c>
      <c r="I72" s="1">
        <f>SUMIFS(DataSource!K:K,DataSource!R:R,E72,DataSource!G:G,"RON",DataSource!F:F,"PJ")-SUMIFS(DataSource!J:J,DataSource!R:R,E72,DataSource!G:G,"RON",DataSource!F:F,"PJ")</f>
        <v>0</v>
      </c>
      <c r="L72" s="1">
        <f>SUMIFS(DataSource!K:K,DataSource!R:R,E72,DataSource!G:G,"DEV",DataSource!F:F,"PF")-SUMIFS(DataSource!J:J,DataSource!R:R,E72,DataSource!G:G,"DEV",DataSource!F:F,"PF")</f>
        <v>0</v>
      </c>
      <c r="M72" s="1">
        <f>SUMIFS(DataSource!K:K,DataSource!R:R,E72,DataSource!G:G,"DEV",DataSource!F:F,"PJ")-SUMIFS(DataSource!J:J,DataSource!R:R,E72,DataSource!G:G,"DEV",DataSource!F:F,"PJ")</f>
        <v>0</v>
      </c>
      <c r="O72" s="1">
        <f t="shared" si="3"/>
        <v>0</v>
      </c>
      <c r="P72" t="str">
        <f t="shared" si="2"/>
        <v>ok</v>
      </c>
    </row>
    <row r="73" spans="2:18" x14ac:dyDescent="0.3">
      <c r="B73" t="s">
        <v>545</v>
      </c>
      <c r="E73">
        <v>855</v>
      </c>
      <c r="F73" s="1">
        <f>SUMIFS(DataSource!K:K,DataSource!R:R,E73,DataSource!G:G,"RON",DataSource!F:F,"PF")-SUMIFS(DataSource!J:J,DataSource!R:R,E73,DataSource!G:G,"RON",DataSource!F:F,"PF")</f>
        <v>0</v>
      </c>
      <c r="I73" s="1">
        <f>SUMIFS(DataSource!K:K,DataSource!R:R,E73,DataSource!G:G,"RON",DataSource!F:F,"PJ")-SUMIFS(DataSource!J:J,DataSource!R:R,E73,DataSource!G:G,"RON",DataSource!F:F,"PJ")</f>
        <v>17094</v>
      </c>
      <c r="L73" s="1">
        <f>SUMIFS(DataSource!K:K,DataSource!R:R,E73,DataSource!G:G,"DEV",DataSource!F:F,"PF")-SUMIFS(DataSource!J:J,DataSource!R:R,E73,DataSource!G:G,"DEV",DataSource!F:F,"PF")</f>
        <v>0</v>
      </c>
      <c r="M73" s="1">
        <f>SUMIFS(DataSource!K:K,DataSource!R:R,E73,DataSource!G:G,"DEV",DataSource!F:F,"PJ")-SUMIFS(DataSource!J:J,DataSource!R:R,E73,DataSource!G:G,"DEV",DataSource!F:F,"PJ")</f>
        <v>0</v>
      </c>
      <c r="O73" s="1">
        <f t="shared" si="3"/>
        <v>17094</v>
      </c>
      <c r="P73" t="str">
        <f t="shared" si="2"/>
        <v>ok</v>
      </c>
    </row>
    <row r="74" spans="2:18" x14ac:dyDescent="0.3">
      <c r="B74" t="s">
        <v>521</v>
      </c>
      <c r="E74">
        <v>860</v>
      </c>
      <c r="F74" s="1">
        <f>SUMIFS(DataSource!K:K,DataSource!R:R,E74,DataSource!G:G,"RON",DataSource!F:F,"PF")-SUMIFS(DataSource!J:J,DataSource!R:R,E74,DataSource!G:G,"RON",DataSource!F:F,"PF")</f>
        <v>0</v>
      </c>
      <c r="I74" s="1">
        <f>SUMIFS(DataSource!K:K,DataSource!R:R,E74,DataSource!G:G,"RON",DataSource!F:F,"PJ")-SUMIFS(DataSource!J:J,DataSource!R:R,E74,DataSource!G:G,"RON",DataSource!F:F,"PJ")</f>
        <v>0</v>
      </c>
      <c r="L74" s="1">
        <f>SUMIFS(DataSource!K:K,DataSource!R:R,E74,DataSource!G:G,"DEV",DataSource!F:F,"PF")-SUMIFS(DataSource!J:J,DataSource!R:R,E74,DataSource!G:G,"DEV",DataSource!F:F,"PF")</f>
        <v>0</v>
      </c>
      <c r="M74" s="1">
        <f>SUMIFS(DataSource!K:K,DataSource!R:R,E74,DataSource!G:G,"DEV",DataSource!F:F,"PJ")-SUMIFS(DataSource!J:J,DataSource!R:R,E74,DataSource!G:G,"DEV",DataSource!F:F,"PJ")</f>
        <v>0</v>
      </c>
      <c r="O74" s="1">
        <f t="shared" si="3"/>
        <v>0</v>
      </c>
      <c r="P74" t="str">
        <f t="shared" si="2"/>
        <v>ok</v>
      </c>
    </row>
    <row r="75" spans="2:18" x14ac:dyDescent="0.3">
      <c r="B75" t="s">
        <v>546</v>
      </c>
      <c r="E75">
        <v>865</v>
      </c>
      <c r="F75" s="1">
        <f>SUMIFS(DataSource!K:K,DataSource!R:R,E75,DataSource!G:G,"RON",DataSource!F:F,"PF")-SUMIFS(DataSource!J:J,DataSource!R:R,E75,DataSource!G:G,"RON",DataSource!F:F,"PF")</f>
        <v>0</v>
      </c>
      <c r="I75" s="1">
        <f>SUMIFS(DataSource!K:K,DataSource!R:R,E75,DataSource!G:G,"RON",DataSource!F:F,"PJ")-SUMIFS(DataSource!J:J,DataSource!R:R,E75,DataSource!G:G,"RON",DataSource!F:F,"PJ")</f>
        <v>3914283</v>
      </c>
      <c r="L75" s="1">
        <f>SUMIFS(DataSource!K:K,DataSource!R:R,E75,DataSource!G:G,"DEV",DataSource!F:F,"PF")-SUMIFS(DataSource!J:J,DataSource!R:R,E75,DataSource!G:G,"DEV",DataSource!F:F,"PF")</f>
        <v>0</v>
      </c>
      <c r="M75" s="1">
        <f>SUMIFS(DataSource!K:K,DataSource!R:R,E75,DataSource!G:G,"DEV",DataSource!F:F,"PJ")-SUMIFS(DataSource!J:J,DataSource!R:R,E75,DataSource!G:G,"DEV",DataSource!F:F,"PJ")</f>
        <v>0</v>
      </c>
      <c r="O75" s="1">
        <f t="shared" si="3"/>
        <v>3914283</v>
      </c>
      <c r="P75" t="str">
        <f t="shared" si="2"/>
        <v>ok</v>
      </c>
    </row>
    <row r="76" spans="2:18" x14ac:dyDescent="0.3">
      <c r="B76" t="s">
        <v>547</v>
      </c>
      <c r="E76">
        <v>870</v>
      </c>
      <c r="F76" s="1">
        <f>SUMIFS(DataSource!K:K,DataSource!R:R,E76,DataSource!G:G,"RON",DataSource!F:F,"PF")-SUMIFS(DataSource!J:J,DataSource!R:R,E76,DataSource!G:G,"RON",DataSource!F:F,"PF")</f>
        <v>0</v>
      </c>
      <c r="I76" s="1">
        <f>SUMIFS(DataSource!K:K,DataSource!R:R,E76,DataSource!G:G,"RON",DataSource!F:F,"PJ")-SUMIFS(DataSource!J:J,DataSource!R:R,E76,DataSource!G:G,"RON",DataSource!F:F,"PJ")</f>
        <v>603333</v>
      </c>
      <c r="L76" s="1">
        <f>SUMIFS(DataSource!K:K,DataSource!R:R,E76,DataSource!G:G,"DEV",DataSource!F:F,"PF")-SUMIFS(DataSource!J:J,DataSource!R:R,E76,DataSource!G:G,"DEV",DataSource!F:F,"PF")</f>
        <v>0</v>
      </c>
      <c r="M76" s="1">
        <f>SUMIFS(DataSource!K:K,DataSource!R:R,E76,DataSource!G:G,"DEV",DataSource!F:F,"PJ")-SUMIFS(DataSource!J:J,DataSource!R:R,E76,DataSource!G:G,"DEV",DataSource!F:F,"PJ")</f>
        <v>0</v>
      </c>
      <c r="O76" s="1">
        <f t="shared" si="3"/>
        <v>603333</v>
      </c>
      <c r="P76" t="str">
        <f t="shared" si="2"/>
        <v>ok</v>
      </c>
    </row>
    <row r="77" spans="2:18" x14ac:dyDescent="0.3">
      <c r="B77" t="s">
        <v>548</v>
      </c>
      <c r="E77">
        <v>875</v>
      </c>
      <c r="F77" s="1">
        <f>SUMIFS(DataSource!K:K,DataSource!R:R,E77,DataSource!G:G,"RON",DataSource!F:F,"PF")-SUMIFS(DataSource!J:J,DataSource!R:R,E77,DataSource!G:G,"RON",DataSource!F:F,"PF")</f>
        <v>0</v>
      </c>
      <c r="I77" s="1">
        <f>SUMIFS(DataSource!K:K,DataSource!R:R,E77,DataSource!G:G,"RON",DataSource!F:F,"PJ")-SUMIFS(DataSource!J:J,DataSource!R:R,E77,DataSource!G:G,"RON",DataSource!F:F,"PJ")</f>
        <v>0</v>
      </c>
      <c r="L77" s="1">
        <f>SUMIFS(DataSource!K:K,DataSource!R:R,E77,DataSource!G:G,"DEV",DataSource!F:F,"PF")-SUMIFS(DataSource!J:J,DataSource!R:R,E77,DataSource!G:G,"DEV",DataSource!F:F,"PF")</f>
        <v>0</v>
      </c>
      <c r="M77" s="1">
        <f>SUMIFS(DataSource!K:K,DataSource!R:R,E77,DataSource!G:G,"DEV",DataSource!F:F,"PJ")-SUMIFS(DataSource!J:J,DataSource!R:R,E77,DataSource!G:G,"DEV",DataSource!F:F,"PJ")</f>
        <v>0</v>
      </c>
      <c r="O77" s="1">
        <f t="shared" si="3"/>
        <v>0</v>
      </c>
      <c r="P77" t="str">
        <f t="shared" si="2"/>
        <v>ok</v>
      </c>
    </row>
    <row r="78" spans="2:18" x14ac:dyDescent="0.3">
      <c r="B78" t="s">
        <v>496</v>
      </c>
      <c r="E78">
        <v>890</v>
      </c>
      <c r="F78" s="1">
        <f>F17+F28+F47+F64</f>
        <v>33342923</v>
      </c>
      <c r="I78" s="1">
        <f>I17+I28+I47+I64</f>
        <v>19146205</v>
      </c>
      <c r="L78" s="1">
        <f>L17+L28+L47+L64</f>
        <v>0</v>
      </c>
      <c r="M78" s="1">
        <f>M17+M28+M47+M64</f>
        <v>0</v>
      </c>
      <c r="O78" s="1">
        <f>O17+O28+O47+O64</f>
        <v>52489128</v>
      </c>
      <c r="P78" t="str">
        <f t="shared" si="2"/>
        <v>ok</v>
      </c>
      <c r="Q78" t="str">
        <f>IF(O78=SUM(O17,O28,O47,O64),"ok","err")</f>
        <v>ok</v>
      </c>
      <c r="R78" t="str">
        <f>IF('5000_activ'!O123='5000_pasiv'!O78,"ok","err")</f>
        <v>ok</v>
      </c>
    </row>
    <row r="80" spans="2:18" x14ac:dyDescent="0.3">
      <c r="O80" s="1">
        <f>+O78-'5000_activ'!O123</f>
        <v>0</v>
      </c>
    </row>
    <row r="83" spans="4:12" x14ac:dyDescent="0.3">
      <c r="D83" t="s">
        <v>500</v>
      </c>
      <c r="L83" s="1" t="s">
        <v>501</v>
      </c>
    </row>
    <row r="84" spans="4:12" x14ac:dyDescent="0.3">
      <c r="D84" t="s">
        <v>502</v>
      </c>
    </row>
    <row r="85" spans="4:12" x14ac:dyDescent="0.3">
      <c r="D85" t="s">
        <v>503</v>
      </c>
      <c r="L85" s="1" t="s">
        <v>504</v>
      </c>
    </row>
    <row r="86" spans="4:12" x14ac:dyDescent="0.3">
      <c r="D86" t="s">
        <v>505</v>
      </c>
      <c r="L86" s="1"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4"/>
  <sheetViews>
    <sheetView topLeftCell="A70" workbookViewId="0">
      <selection activeCell="B9" sqref="B9"/>
    </sheetView>
  </sheetViews>
  <sheetFormatPr defaultRowHeight="14.4" x14ac:dyDescent="0.3"/>
  <cols>
    <col min="6" max="6" width="16.33203125" style="1" bestFit="1" customWidth="1"/>
    <col min="7" max="8" width="9" style="1" bestFit="1" customWidth="1"/>
    <col min="9" max="9" width="17.44140625" style="1" bestFit="1" customWidth="1"/>
    <col min="10" max="14" width="9.109375" style="1" bestFit="1" customWidth="1"/>
    <col min="15" max="15" width="17.44140625" style="1" bestFit="1" customWidth="1"/>
  </cols>
  <sheetData>
    <row r="1" spans="1:16" x14ac:dyDescent="0.3">
      <c r="A1">
        <f>COLUMN()</f>
        <v>1</v>
      </c>
      <c r="B1">
        <f>COLUMN()</f>
        <v>2</v>
      </c>
      <c r="C1">
        <f>COLUMN()</f>
        <v>3</v>
      </c>
      <c r="D1">
        <f>COLUMN()</f>
        <v>4</v>
      </c>
      <c r="E1">
        <f>COLUMN()</f>
        <v>5</v>
      </c>
      <c r="F1" s="1">
        <f>COLUMN()</f>
        <v>6</v>
      </c>
      <c r="G1" s="1">
        <f>COLUMN()</f>
        <v>7</v>
      </c>
      <c r="H1" s="1">
        <f>COLUMN()</f>
        <v>8</v>
      </c>
      <c r="I1" s="1">
        <f>COLUMN()</f>
        <v>9</v>
      </c>
      <c r="J1" s="1">
        <f>COLUMN()</f>
        <v>10</v>
      </c>
      <c r="K1" s="1">
        <f>COLUMN()</f>
        <v>11</v>
      </c>
      <c r="L1" s="1">
        <f>COLUMN()</f>
        <v>12</v>
      </c>
      <c r="M1" s="1">
        <f>COLUMN()</f>
        <v>13</v>
      </c>
      <c r="N1" s="1">
        <f>COLUMN()</f>
        <v>14</v>
      </c>
      <c r="O1" s="1">
        <f>COLUMN()</f>
        <v>15</v>
      </c>
    </row>
    <row r="2" spans="1:16" x14ac:dyDescent="0.3">
      <c r="B2" t="s">
        <v>378</v>
      </c>
    </row>
    <row r="3" spans="1:16" x14ac:dyDescent="0.3">
      <c r="B3" t="s">
        <v>379</v>
      </c>
    </row>
    <row r="5" spans="1:16" x14ac:dyDescent="0.3">
      <c r="B5" t="s">
        <v>449</v>
      </c>
    </row>
    <row r="6" spans="1:16" x14ac:dyDescent="0.3">
      <c r="B6" t="s">
        <v>450</v>
      </c>
      <c r="K6" s="1" t="s">
        <v>391</v>
      </c>
      <c r="L6" s="1" t="s">
        <v>451</v>
      </c>
      <c r="N6" s="1" t="s">
        <v>393</v>
      </c>
    </row>
    <row r="7" spans="1:16" x14ac:dyDescent="0.3">
      <c r="K7" s="1" t="s">
        <v>394</v>
      </c>
      <c r="L7" s="1" t="s">
        <v>452</v>
      </c>
      <c r="N7" s="1" t="s">
        <v>393</v>
      </c>
    </row>
    <row r="8" spans="1:16" x14ac:dyDescent="0.3">
      <c r="B8" t="s">
        <v>1003</v>
      </c>
      <c r="H8" s="1">
        <v>3</v>
      </c>
      <c r="K8" s="1" t="s">
        <v>396</v>
      </c>
      <c r="L8" s="1" t="s">
        <v>454</v>
      </c>
      <c r="N8" s="1" t="s">
        <v>398</v>
      </c>
    </row>
    <row r="10" spans="1:16" x14ac:dyDescent="0.3">
      <c r="B10" t="s">
        <v>399</v>
      </c>
      <c r="O10" s="1" t="s">
        <v>400</v>
      </c>
    </row>
    <row r="11" spans="1:16" x14ac:dyDescent="0.3">
      <c r="B11" t="s">
        <v>550</v>
      </c>
      <c r="E11" t="s">
        <v>402</v>
      </c>
      <c r="F11" s="1" t="s">
        <v>406</v>
      </c>
      <c r="L11" s="1" t="s">
        <v>407</v>
      </c>
      <c r="O11" s="1" t="s">
        <v>405</v>
      </c>
    </row>
    <row r="12" spans="1:16" x14ac:dyDescent="0.3">
      <c r="F12" s="1" t="s">
        <v>408</v>
      </c>
      <c r="I12" s="1" t="s">
        <v>409</v>
      </c>
      <c r="L12" s="1" t="s">
        <v>408</v>
      </c>
      <c r="M12" s="1" t="s">
        <v>409</v>
      </c>
    </row>
    <row r="14" spans="1:16" x14ac:dyDescent="0.3">
      <c r="B14" t="s">
        <v>62</v>
      </c>
      <c r="E14" t="s">
        <v>45</v>
      </c>
      <c r="F14" s="1" t="s">
        <v>410</v>
      </c>
      <c r="I14" s="1">
        <v>2</v>
      </c>
      <c r="L14" s="1" t="s">
        <v>412</v>
      </c>
      <c r="M14" s="1" t="s">
        <v>413</v>
      </c>
      <c r="O14" s="1" t="s">
        <v>414</v>
      </c>
    </row>
    <row r="15" spans="1:16" x14ac:dyDescent="0.3">
      <c r="B15" t="s">
        <v>551</v>
      </c>
      <c r="E15" t="s">
        <v>158</v>
      </c>
    </row>
    <row r="16" spans="1:16" x14ac:dyDescent="0.3">
      <c r="B16" t="s">
        <v>552</v>
      </c>
      <c r="E16">
        <v>901</v>
      </c>
      <c r="F16" s="1">
        <f>SUMIFS(DataSource!J:J,DataSource!R:R,E16,DataSource!G:G,"RON",DataSource!F:F,"PF")-SUMIFS(DataSource!K:K,DataSource!R:R,E16,DataSource!G:G,"RON",DataSource!F:F,"PF")</f>
        <v>0</v>
      </c>
      <c r="I16" s="1">
        <f>SUMIFS(DataSource!J:J,DataSource!R:R,E16,DataSource!G:G,"RON",DataSource!F:F,"PJ")-SUMIFS(DataSource!K:K,DataSource!R:R,E16,DataSource!G:G,"RON",DataSource!F:F,"PJ")</f>
        <v>0</v>
      </c>
      <c r="L16" s="1">
        <f>SUMIFS(DataSource!J:J,DataSource!R:R,E16,DataSource!G:G,"DEV",DataSource!F:F,"PF")-SUMIFS(DataSource!K:K,DataSource!R:R,E16,DataSource!G:G,"DEV",DataSource!F:F,"PF")</f>
        <v>0</v>
      </c>
      <c r="M16" s="1">
        <f>SUMIFS(DataSource!J:J,DataSource!R:R,E16,DataSource!G:G,"DEV",DataSource!F:F,"PJ")-SUMIFS(DataSource!K:K,DataSource!R:R,E16, DataSource!G:G,"DEV",DataSource!F:F,"PJ")</f>
        <v>0</v>
      </c>
      <c r="O16" s="1">
        <f>SUM(F16:M16)</f>
        <v>0</v>
      </c>
      <c r="P16" t="str">
        <f>IF(O16=SUM(F16:N16),"ok","err")</f>
        <v>ok</v>
      </c>
    </row>
    <row r="17" spans="2:16" x14ac:dyDescent="0.3">
      <c r="B17" t="s">
        <v>553</v>
      </c>
      <c r="E17">
        <v>902</v>
      </c>
      <c r="F17" s="1">
        <f>SUMIFS(DataSource!J:J,DataSource!R:R,E17,DataSource!G:G,"RON",DataSource!F:F,"PF")-SUMIFS(DataSource!K:K,DataSource!R:R,E17,DataSource!G:G,"RON",DataSource!F:F,"PF")</f>
        <v>0</v>
      </c>
      <c r="I17" s="1">
        <f>SUMIFS(DataSource!J:J,DataSource!R:R,E17,DataSource!G:G,"RON",DataSource!F:F,"PJ")-SUMIFS(DataSource!K:K,DataSource!R:R,E17,DataSource!G:G,"RON",DataSource!F:F,"PJ")</f>
        <v>0</v>
      </c>
      <c r="L17" s="1">
        <f>SUMIFS(DataSource!J:J,DataSource!R:R,E17,DataSource!G:G,"DEV",DataSource!F:F,"PF")-SUMIFS(DataSource!K:K,DataSource!R:R,E17,DataSource!G:G,"DEV",DataSource!F:F,"PF")</f>
        <v>0</v>
      </c>
      <c r="M17" s="1">
        <f>SUMIFS(DataSource!J:J,DataSource!R:R,E17,DataSource!G:G,"DEV",DataSource!F:F,"PJ")-SUMIFS(DataSource!K:K,DataSource!R:R,E17, DataSource!G:G,"DEV",DataSource!F:F,"PJ")</f>
        <v>0</v>
      </c>
      <c r="O17" s="1">
        <f>SUM(F17:M17)</f>
        <v>0</v>
      </c>
      <c r="P17" t="str">
        <f>IF(O17=SUM(F17:N17),"ok","err")</f>
        <v>ok</v>
      </c>
    </row>
    <row r="18" spans="2:16" x14ac:dyDescent="0.3">
      <c r="B18" t="s">
        <v>554</v>
      </c>
      <c r="E18">
        <v>903</v>
      </c>
      <c r="F18" s="1">
        <f>SUMIFS(DataSource!J:J,DataSource!R:R,E18,DataSource!G:G,"RON",DataSource!F:F,"PF")-SUMIFS(DataSource!K:K,DataSource!R:R,E18,DataSource!G:G,"RON",DataSource!F:F,"PF")</f>
        <v>0</v>
      </c>
      <c r="I18" s="1">
        <f>SUMIFS(DataSource!J:J,DataSource!R:R,E18,DataSource!G:G,"RON",DataSource!F:F,"PJ")-SUMIFS(DataSource!K:K,DataSource!R:R,E18,DataSource!G:G,"RON",DataSource!F:F,"PJ")</f>
        <v>0</v>
      </c>
      <c r="L18" s="1">
        <f>SUMIFS(DataSource!J:J,DataSource!R:R,E18,DataSource!G:G,"DEV",DataSource!F:F,"PF")-SUMIFS(DataSource!K:K,DataSource!R:R,E18,DataSource!G:G,"DEV",DataSource!F:F,"PF")</f>
        <v>0</v>
      </c>
      <c r="M18" s="1">
        <f>SUMIFS(DataSource!J:J,DataSource!R:R,E18,DataSource!G:G,"DEV",DataSource!F:F,"PJ")-SUMIFS(DataSource!K:K,DataSource!R:R,E18, DataSource!G:G,"DEV",DataSource!F:F,"PJ")</f>
        <v>0</v>
      </c>
      <c r="O18" s="1">
        <f>SUM(F18:M18)</f>
        <v>0</v>
      </c>
      <c r="P18" t="str">
        <f>IF(O18=SUM(F18:N18),"ok","err")</f>
        <v>ok</v>
      </c>
    </row>
    <row r="19" spans="2:16" x14ac:dyDescent="0.3">
      <c r="B19" t="s">
        <v>555</v>
      </c>
      <c r="E19">
        <v>904</v>
      </c>
      <c r="F19" s="1">
        <f>SUMIFS(DataSource!J:J,DataSource!R:R,E19,DataSource!G:G,"RON",DataSource!F:F,"PF")-SUMIFS(DataSource!K:K,DataSource!R:R,E19,DataSource!G:G,"RON",DataSource!F:F,"PF")</f>
        <v>0</v>
      </c>
      <c r="I19" s="1">
        <f>SUMIFS(DataSource!J:J,DataSource!R:R,E19,DataSource!G:G,"RON",DataSource!F:F,"PJ")-SUMIFS(DataSource!K:K,DataSource!R:R,E19,DataSource!G:G,"RON",DataSource!F:F,"PJ")</f>
        <v>0</v>
      </c>
      <c r="L19" s="1">
        <f>SUMIFS(DataSource!J:J,DataSource!R:R,E19,DataSource!G:G,"DEV",DataSource!F:F,"PF")-SUMIFS(DataSource!K:K,DataSource!R:R,E19,DataSource!G:G,"DEV",DataSource!F:F,"PF")</f>
        <v>0</v>
      </c>
      <c r="M19" s="1">
        <f>SUMIFS(DataSource!J:J,DataSource!R:R,E19,DataSource!G:G,"DEV",DataSource!F:F,"PJ")-SUMIFS(DataSource!K:K,DataSource!R:R,E19, DataSource!G:G,"DEV",DataSource!F:F,"PJ")</f>
        <v>0</v>
      </c>
      <c r="O19" s="1">
        <f>SUM(F19:M19)</f>
        <v>0</v>
      </c>
      <c r="P19" t="str">
        <f>IF(O19=SUM(F19:N19),"ok","err")</f>
        <v>ok</v>
      </c>
    </row>
    <row r="20" spans="2:16" x14ac:dyDescent="0.3">
      <c r="B20" t="s">
        <v>556</v>
      </c>
      <c r="E20" t="s">
        <v>158</v>
      </c>
    </row>
    <row r="21" spans="2:16" x14ac:dyDescent="0.3">
      <c r="B21" t="s">
        <v>557</v>
      </c>
      <c r="E21">
        <v>906</v>
      </c>
      <c r="F21" s="1">
        <f>SUMIFS(DataSource!J:J,DataSource!R:R,E21,DataSource!G:G,"RON",DataSource!F:F,"PF")-SUMIFS(DataSource!K:K,DataSource!R:R,E21,DataSource!G:G,"RON",DataSource!F:F,"PF")</f>
        <v>0</v>
      </c>
      <c r="I21" s="1">
        <f>SUMIFS(DataSource!J:J,DataSource!R:R,E21,DataSource!G:G,"RON",DataSource!F:F,"PJ")-SUMIFS(DataSource!K:K,DataSource!R:R,E21,DataSource!G:G,"RON",DataSource!F:F,"PJ")</f>
        <v>0</v>
      </c>
      <c r="L21" s="1">
        <f>SUMIFS(DataSource!J:J,DataSource!R:R,E21,DataSource!G:G,"DEV",DataSource!F:F,"PF")-SUMIFS(DataSource!K:K,DataSource!R:R,E21,DataSource!G:G,"DEV",DataSource!F:F,"PF")</f>
        <v>0</v>
      </c>
      <c r="M21" s="1">
        <f>SUMIFS(DataSource!J:J,DataSource!R:R,E21,DataSource!G:G,"DEV",DataSource!F:F,"PJ")-SUMIFS(DataSource!K:K,DataSource!R:R,E21, DataSource!G:G,"DEV",DataSource!F:F,"PJ")</f>
        <v>0</v>
      </c>
      <c r="O21" s="1">
        <f>SUM(F21:M21)</f>
        <v>0</v>
      </c>
      <c r="P21" t="str">
        <f>IF(O21=SUM(F21:N21),"ok","err")</f>
        <v>ok</v>
      </c>
    </row>
    <row r="22" spans="2:16" x14ac:dyDescent="0.3">
      <c r="B22" t="s">
        <v>558</v>
      </c>
      <c r="E22">
        <v>907</v>
      </c>
      <c r="F22" s="1">
        <f>SUMIFS(DataSource!J:J,DataSource!R:R,E22,DataSource!G:G,"RON",DataSource!F:F,"PF")-SUMIFS(DataSource!K:K,DataSource!R:R,E22,DataSource!G:G,"RON",DataSource!F:F,"PF")</f>
        <v>0</v>
      </c>
      <c r="I22" s="1">
        <f>SUMIFS(DataSource!J:J,DataSource!R:R,E22,DataSource!G:G,"RON",DataSource!F:F,"PJ")-SUMIFS(DataSource!K:K,DataSource!R:R,E22,DataSource!G:G,"RON",DataSource!F:F,"PJ")</f>
        <v>0</v>
      </c>
      <c r="L22" s="1">
        <f>SUMIFS(DataSource!J:J,DataSource!R:R,E22,DataSource!G:G,"DEV",DataSource!F:F,"PF")-SUMIFS(DataSource!K:K,DataSource!R:R,E22,DataSource!G:G,"DEV",DataSource!F:F,"PF")</f>
        <v>0</v>
      </c>
      <c r="M22" s="1">
        <f>SUMIFS(DataSource!J:J,DataSource!R:R,E22,DataSource!G:G,"DEV",DataSource!F:F,"PJ")-SUMIFS(DataSource!K:K,DataSource!R:R,E22, DataSource!G:G,"DEV",DataSource!F:F,"PJ")</f>
        <v>0</v>
      </c>
      <c r="O22" s="1">
        <f>SUM(F22:M22)</f>
        <v>0</v>
      </c>
      <c r="P22" t="str">
        <f>IF(O22=SUM(F22:N22),"ok","err")</f>
        <v>ok</v>
      </c>
    </row>
    <row r="23" spans="2:16" x14ac:dyDescent="0.3">
      <c r="B23" t="s">
        <v>559</v>
      </c>
      <c r="E23">
        <v>908</v>
      </c>
      <c r="F23" s="1">
        <f>SUMIFS(DataSource!J:J,DataSource!R:R,E23,DataSource!G:G,"RON",DataSource!F:F,"PF")-SUMIFS(DataSource!K:K,DataSource!R:R,E23,DataSource!G:G,"RON",DataSource!F:F,"PF")</f>
        <v>0</v>
      </c>
      <c r="I23" s="1">
        <f>SUMIFS(DataSource!J:J,DataSource!R:R,E23,DataSource!G:G,"RON",DataSource!F:F,"PJ")-SUMIFS(DataSource!K:K,DataSource!R:R,E23,DataSource!G:G,"RON",DataSource!F:F,"PJ")</f>
        <v>0</v>
      </c>
      <c r="L23" s="1">
        <f>SUMIFS(DataSource!J:J,DataSource!R:R,E23,DataSource!G:G,"DEV",DataSource!F:F,"PF")-SUMIFS(DataSource!K:K,DataSource!R:R,E23,DataSource!G:G,"DEV",DataSource!F:F,"PF")</f>
        <v>0</v>
      </c>
      <c r="M23" s="1">
        <f>SUMIFS(DataSource!J:J,DataSource!R:R,E23,DataSource!G:G,"DEV",DataSource!F:F,"PJ")-SUMIFS(DataSource!K:K,DataSource!R:R,E23, DataSource!G:G,"DEV",DataSource!F:F,"PJ")</f>
        <v>0</v>
      </c>
      <c r="O23" s="1">
        <f>SUM(F23:M23)</f>
        <v>0</v>
      </c>
      <c r="P23" t="str">
        <f>IF(O23=SUM(F23:N23),"ok","err")</f>
        <v>ok</v>
      </c>
    </row>
    <row r="24" spans="2:16" x14ac:dyDescent="0.3">
      <c r="B24" t="s">
        <v>560</v>
      </c>
      <c r="E24">
        <v>909</v>
      </c>
      <c r="F24" s="1">
        <f>SUMIFS(DataSource!J:J,DataSource!R:R,E24,DataSource!G:G,"RON",DataSource!F:F,"PF")-SUMIFS(DataSource!K:K,DataSource!R:R,E24,DataSource!G:G,"RON",DataSource!F:F,"PF")</f>
        <v>29949406</v>
      </c>
      <c r="I24" s="1">
        <f>SUMIFS(DataSource!J:J,DataSource!R:R,E24,DataSource!G:G,"RON",DataSource!F:F,"PJ")-SUMIFS(DataSource!K:K,DataSource!R:R,E24,DataSource!G:G,"RON",DataSource!F:F,"PJ")</f>
        <v>246461479</v>
      </c>
      <c r="L24" s="1">
        <f>SUMIFS(DataSource!J:J,DataSource!R:R,E24,DataSource!G:G,"DEV",DataSource!F:F,"PF")-SUMIFS(DataSource!K:K,DataSource!R:R,E24,DataSource!G:G,"DEV",DataSource!F:F,"PF")</f>
        <v>0</v>
      </c>
      <c r="M24" s="1">
        <f>SUMIFS(DataSource!J:J,DataSource!R:R,E24,DataSource!G:G,"DEV",DataSource!F:F,"PJ")-SUMIFS(DataSource!K:K,DataSource!R:R,E24, DataSource!G:G,"DEV",DataSource!F:F,"PJ")</f>
        <v>0</v>
      </c>
      <c r="O24" s="1">
        <f>SUM(F24:M24)</f>
        <v>276410885</v>
      </c>
      <c r="P24" t="str">
        <f>IF(O24=SUM(F24:N24),"ok","err")</f>
        <v>ok</v>
      </c>
    </row>
    <row r="25" spans="2:16" x14ac:dyDescent="0.3">
      <c r="B25" t="s">
        <v>561</v>
      </c>
      <c r="E25" t="s">
        <v>158</v>
      </c>
    </row>
    <row r="26" spans="2:16" x14ac:dyDescent="0.3">
      <c r="B26" t="s">
        <v>562</v>
      </c>
      <c r="E26">
        <v>911</v>
      </c>
      <c r="F26" s="1">
        <f>SUMIFS(DataSource!J:J,DataSource!R:R,E26,DataSource!G:G,"RON",DataSource!F:F,"PF")-SUMIFS(DataSource!K:K,DataSource!R:R,E26,DataSource!G:G,"RON",DataSource!F:F,"PF")</f>
        <v>0</v>
      </c>
      <c r="I26" s="1">
        <f>SUMIFS(DataSource!J:J,DataSource!R:R,E26,DataSource!G:G,"RON",DataSource!F:F,"PJ")-SUMIFS(DataSource!K:K,DataSource!R:R,E26,DataSource!G:G,"RON",DataSource!F:F,"PJ")</f>
        <v>0</v>
      </c>
      <c r="L26" s="1">
        <f>SUMIFS(DataSource!J:J,DataSource!R:R,E26,DataSource!G:G,"DEV",DataSource!F:F,"PF")-SUMIFS(DataSource!K:K,DataSource!R:R,E26,DataSource!G:G,"DEV",DataSource!F:F,"PF")</f>
        <v>0</v>
      </c>
      <c r="M26" s="1">
        <f>SUMIFS(DataSource!J:J,DataSource!R:R,E26,DataSource!G:G,"DEV",DataSource!F:F,"PJ")-SUMIFS(DataSource!K:K,DataSource!R:R,E26, DataSource!G:G,"DEV",DataSource!F:F,"PJ")</f>
        <v>0</v>
      </c>
      <c r="O26" s="1">
        <f>SUM(F26:M26)</f>
        <v>0</v>
      </c>
      <c r="P26" t="str">
        <f>IF(O26=SUM(F26:N26),"ok","err")</f>
        <v>ok</v>
      </c>
    </row>
    <row r="27" spans="2:16" x14ac:dyDescent="0.3">
      <c r="B27" t="s">
        <v>563</v>
      </c>
      <c r="E27">
        <v>916</v>
      </c>
      <c r="F27" s="1">
        <f>SUMIFS(DataSource!J:J,DataSource!R:R,E27,DataSource!G:G,"RON",DataSource!F:F,"PF")-SUMIFS(DataSource!K:K,DataSource!R:R,E27,DataSource!G:G,"RON",DataSource!F:F,"PF")</f>
        <v>0</v>
      </c>
      <c r="I27" s="1">
        <f>SUMIFS(DataSource!J:J,DataSource!R:R,E27,DataSource!G:G,"RON",DataSource!F:F,"PJ")-SUMIFS(DataSource!K:K,DataSource!R:R,E27,DataSource!G:G,"RON",DataSource!F:F,"PJ")</f>
        <v>0</v>
      </c>
      <c r="L27" s="1">
        <f>SUMIFS(DataSource!J:J,DataSource!R:R,E27,DataSource!G:G,"DEV",DataSource!F:F,"PF")-SUMIFS(DataSource!K:K,DataSource!R:R,E27,DataSource!G:G,"DEV",DataSource!F:F,"PF")</f>
        <v>0</v>
      </c>
      <c r="M27" s="1">
        <f>SUMIFS(DataSource!J:J,DataSource!R:R,E27,DataSource!G:G,"DEV",DataSource!F:F,"PJ")-SUMIFS(DataSource!K:K,DataSource!R:R,E27, DataSource!G:G,"DEV",DataSource!F:F,"PJ")</f>
        <v>0</v>
      </c>
      <c r="O27" s="1">
        <f>SUM(F27:M27)</f>
        <v>0</v>
      </c>
      <c r="P27" t="str">
        <f>IF(O27=SUM(F27:N27),"ok","err")</f>
        <v>ok</v>
      </c>
    </row>
    <row r="28" spans="2:16" x14ac:dyDescent="0.3">
      <c r="B28" t="s">
        <v>564</v>
      </c>
      <c r="E28" t="s">
        <v>158</v>
      </c>
    </row>
    <row r="29" spans="2:16" x14ac:dyDescent="0.3">
      <c r="B29" t="s">
        <v>565</v>
      </c>
      <c r="E29">
        <v>921</v>
      </c>
      <c r="F29" s="1">
        <f>SUMIFS(DataSource!J:J,DataSource!R:R,E29,DataSource!G:G,"RON",DataSource!F:F,"PF")-SUMIFS(DataSource!K:K,DataSource!R:R,E29,DataSource!G:G,"RON",DataSource!F:F,"PF")</f>
        <v>0</v>
      </c>
      <c r="I29" s="1">
        <f>SUMIFS(DataSource!J:J,DataSource!R:R,E29,DataSource!G:G,"RON",DataSource!F:F,"PJ")-SUMIFS(DataSource!K:K,DataSource!R:R,E29,DataSource!G:G,"RON",DataSource!F:F,"PJ")</f>
        <v>0</v>
      </c>
      <c r="L29" s="1">
        <f>SUMIFS(DataSource!J:J,DataSource!R:R,E29,DataSource!G:G,"DEV",DataSource!F:F,"PF")-SUMIFS(DataSource!K:K,DataSource!R:R,E29,DataSource!G:G,"DEV",DataSource!F:F,"PF")</f>
        <v>0</v>
      </c>
      <c r="M29" s="1">
        <f>SUMIFS(DataSource!J:J,DataSource!R:R,E29,DataSource!G:G,"DEV",DataSource!F:F,"PJ")-SUMIFS(DataSource!K:K,DataSource!R:R,E29, DataSource!G:G,"DEV",DataSource!F:F,"PJ")</f>
        <v>0</v>
      </c>
      <c r="O29" s="1">
        <f>SUM(F29:M29)</f>
        <v>0</v>
      </c>
      <c r="P29" t="str">
        <f>IF(O29=SUM(F29:N29),"ok","err")</f>
        <v>ok</v>
      </c>
    </row>
    <row r="30" spans="2:16" x14ac:dyDescent="0.3">
      <c r="B30" t="s">
        <v>566</v>
      </c>
      <c r="E30">
        <v>922</v>
      </c>
      <c r="F30" s="1">
        <f>SUMIFS(DataSource!J:J,DataSource!R:R,E30,DataSource!G:G,"RON",DataSource!F:F,"PF")-SUMIFS(DataSource!K:K,DataSource!R:R,E30,DataSource!G:G,"RON",DataSource!F:F,"PF")</f>
        <v>0</v>
      </c>
      <c r="I30" s="1">
        <f>SUMIFS(DataSource!J:J,DataSource!R:R,E30,DataSource!G:G,"RON",DataSource!F:F,"PJ")-SUMIFS(DataSource!K:K,DataSource!R:R,E30,DataSource!G:G,"RON",DataSource!F:F,"PJ")</f>
        <v>0</v>
      </c>
      <c r="L30" s="1">
        <f>SUMIFS(DataSource!J:J,DataSource!R:R,E30,DataSource!G:G,"DEV",DataSource!F:F,"PF")-SUMIFS(DataSource!K:K,DataSource!R:R,E30,DataSource!G:G,"DEV",DataSource!F:F,"PF")</f>
        <v>0</v>
      </c>
      <c r="M30" s="1">
        <f>SUMIFS(DataSource!J:J,DataSource!R:R,E30,DataSource!G:G,"DEV",DataSource!F:F,"PJ")-SUMIFS(DataSource!K:K,DataSource!R:R,E30, DataSource!G:G,"DEV",DataSource!F:F,"PJ")</f>
        <v>0</v>
      </c>
      <c r="O30" s="1">
        <f>SUM(F30:M30)</f>
        <v>0</v>
      </c>
      <c r="P30" t="str">
        <f>IF(O30=SUM(F30:N30),"ok","err")</f>
        <v>ok</v>
      </c>
    </row>
    <row r="31" spans="2:16" x14ac:dyDescent="0.3">
      <c r="B31" t="s">
        <v>567</v>
      </c>
      <c r="E31">
        <v>923</v>
      </c>
      <c r="F31" s="1">
        <f>SUMIFS(DataSource!J:J,DataSource!R:R,E31,DataSource!G:G,"RON",DataSource!F:F,"PF")-SUMIFS(DataSource!K:K,DataSource!R:R,E31,DataSource!G:G,"RON",DataSource!F:F,"PF")</f>
        <v>0</v>
      </c>
      <c r="I31" s="1">
        <f>SUMIFS(DataSource!J:J,DataSource!R:R,E31,DataSource!G:G,"RON",DataSource!F:F,"PJ")-SUMIFS(DataSource!K:K,DataSource!R:R,E31,DataSource!G:G,"RON",DataSource!F:F,"PJ")</f>
        <v>0</v>
      </c>
      <c r="L31" s="1">
        <f>SUMIFS(DataSource!J:J,DataSource!R:R,E31,DataSource!G:G,"DEV",DataSource!F:F,"PF")-SUMIFS(DataSource!K:K,DataSource!R:R,E31,DataSource!G:G,"DEV",DataSource!F:F,"PF")</f>
        <v>0</v>
      </c>
      <c r="M31" s="1">
        <f>SUMIFS(DataSource!J:J,DataSource!R:R,E31,DataSource!G:G,"DEV",DataSource!F:F,"PJ")-SUMIFS(DataSource!K:K,DataSource!R:R,E31, DataSource!G:G,"DEV",DataSource!F:F,"PJ")</f>
        <v>0</v>
      </c>
      <c r="O31" s="1">
        <f>SUM(F31:M31)</f>
        <v>0</v>
      </c>
      <c r="P31" t="str">
        <f>IF(O31=SUM(F31:N31),"ok","err")</f>
        <v>ok</v>
      </c>
    </row>
    <row r="32" spans="2:16" x14ac:dyDescent="0.3">
      <c r="B32" t="s">
        <v>568</v>
      </c>
      <c r="E32">
        <v>924</v>
      </c>
      <c r="F32" s="1">
        <f>SUMIFS(DataSource!J:J,DataSource!R:R,E32,DataSource!G:G,"RON",DataSource!F:F,"PF")-SUMIFS(DataSource!K:K,DataSource!R:R,E32,DataSource!G:G,"RON",DataSource!F:F,"PF")</f>
        <v>0</v>
      </c>
      <c r="I32" s="1">
        <f>SUMIFS(DataSource!J:J,DataSource!R:R,E32,DataSource!G:G,"RON",DataSource!F:F,"PJ")-SUMIFS(DataSource!K:K,DataSource!R:R,E32,DataSource!G:G,"RON",DataSource!F:F,"PJ")</f>
        <v>0</v>
      </c>
      <c r="L32" s="1">
        <f>SUMIFS(DataSource!J:J,DataSource!R:R,E32,DataSource!G:G,"DEV",DataSource!F:F,"PF")-SUMIFS(DataSource!K:K,DataSource!R:R,E32,DataSource!G:G,"DEV",DataSource!F:F,"PF")</f>
        <v>0</v>
      </c>
      <c r="M32" s="1">
        <f>SUMIFS(DataSource!J:J,DataSource!R:R,E32,DataSource!G:G,"DEV",DataSource!F:F,"PJ")-SUMIFS(DataSource!K:K,DataSource!R:R,E32, DataSource!G:G,"DEV",DataSource!F:F,"PJ")</f>
        <v>0</v>
      </c>
      <c r="O32" s="1">
        <f>SUM(F32:M32)</f>
        <v>0</v>
      </c>
      <c r="P32" t="str">
        <f>IF(O32=SUM(F32:N32),"ok","err")</f>
        <v>ok</v>
      </c>
    </row>
    <row r="33" spans="2:17" x14ac:dyDescent="0.3">
      <c r="B33" t="s">
        <v>569</v>
      </c>
      <c r="E33">
        <v>925</v>
      </c>
      <c r="F33" s="1">
        <f>SUMIFS(DataSource!J:J,DataSource!R:R,E33,DataSource!G:G,"RON",DataSource!F:F,"PF")-SUMIFS(DataSource!K:K,DataSource!R:R,E33,DataSource!G:G,"RON",DataSource!F:F,"PF")</f>
        <v>0</v>
      </c>
      <c r="I33" s="1">
        <f>SUMIFS(DataSource!J:J,DataSource!R:R,E33,DataSource!G:G,"RON",DataSource!F:F,"PJ")-SUMIFS(DataSource!K:K,DataSource!R:R,E33,DataSource!G:G,"RON",DataSource!F:F,"PJ")</f>
        <v>0</v>
      </c>
      <c r="L33" s="1">
        <f>SUMIFS(DataSource!J:J,DataSource!R:R,E33,DataSource!G:G,"DEV",DataSource!F:F,"PF")-SUMIFS(DataSource!K:K,DataSource!R:R,E33,DataSource!G:G,"DEV",DataSource!F:F,"PF")</f>
        <v>0</v>
      </c>
      <c r="M33" s="1">
        <f>SUMIFS(DataSource!J:J,DataSource!R:R,E33,DataSource!G:G,"DEV",DataSource!F:F,"PJ")-SUMIFS(DataSource!K:K,DataSource!R:R,E33, DataSource!G:G,"DEV",DataSource!F:F,"PJ")</f>
        <v>0</v>
      </c>
      <c r="O33" s="1">
        <f>SUM(F33:M33)</f>
        <v>0</v>
      </c>
      <c r="P33" t="str">
        <f>IF(O33=SUM(F33:N33),"ok","err")</f>
        <v>ok</v>
      </c>
    </row>
    <row r="34" spans="2:17" x14ac:dyDescent="0.3">
      <c r="B34" t="s">
        <v>570</v>
      </c>
      <c r="E34" t="s">
        <v>158</v>
      </c>
    </row>
    <row r="35" spans="2:17" x14ac:dyDescent="0.3">
      <c r="B35" t="s">
        <v>571</v>
      </c>
      <c r="E35" t="s">
        <v>158</v>
      </c>
    </row>
    <row r="36" spans="2:17" x14ac:dyDescent="0.3">
      <c r="B36" t="s">
        <v>572</v>
      </c>
      <c r="E36">
        <v>931</v>
      </c>
      <c r="F36" s="1">
        <f>SUMIFS(DataSource!J:J,DataSource!R:R,E36,DataSource!G:G,"RON",DataSource!F:F,"PF")-SUMIFS(DataSource!K:K,DataSource!R:R,E36,DataSource!G:G,"RON",DataSource!F:F,"PF")</f>
        <v>0</v>
      </c>
      <c r="I36" s="1">
        <f>SUMIFS(DataSource!J:J,DataSource!R:R,E36,DataSource!G:G,"RON",DataSource!F:F,"PJ")-SUMIFS(DataSource!K:K,DataSource!R:R,E36,DataSource!G:G,"RON",DataSource!F:F,"PJ")</f>
        <v>0</v>
      </c>
      <c r="L36" s="1">
        <f>SUMIFS(DataSource!J:J,DataSource!R:R,E36,DataSource!G:G,"DEV",DataSource!F:F,"PF")-SUMIFS(DataSource!K:K,DataSource!R:R,E36,DataSource!G:G,"DEV",DataSource!F:F,"PF")</f>
        <v>0</v>
      </c>
      <c r="M36" s="1">
        <f>SUMIFS(DataSource!J:J,DataSource!R:R,E36,DataSource!G:G,"DEV",DataSource!F:F,"PJ")-SUMIFS(DataSource!K:K,DataSource!R:R,E36, DataSource!G:G,"DEV",DataSource!F:F,"PJ")</f>
        <v>0</v>
      </c>
      <c r="O36" s="1">
        <f t="shared" ref="O36:O46" si="0">SUM(F36:M36)</f>
        <v>0</v>
      </c>
      <c r="P36" t="str">
        <f t="shared" ref="P36:P64" si="1">IF(O36=SUM(F36:N36),"ok","err")</f>
        <v>ok</v>
      </c>
    </row>
    <row r="37" spans="2:17" x14ac:dyDescent="0.3">
      <c r="B37" t="s">
        <v>573</v>
      </c>
      <c r="E37">
        <v>932</v>
      </c>
      <c r="F37" s="1">
        <f>SUMIFS(DataSource!J:J,DataSource!R:R,E37,DataSource!G:G,"RON",DataSource!F:F,"PF")-SUMIFS(DataSource!K:K,DataSource!R:R,E37,DataSource!G:G,"RON",DataSource!F:F,"PF")</f>
        <v>0</v>
      </c>
      <c r="I37" s="1">
        <f>SUMIFS(DataSource!J:J,DataSource!R:R,E37,DataSource!G:G,"RON",DataSource!F:F,"PJ")-SUMIFS(DataSource!K:K,DataSource!R:R,E37,DataSource!G:G,"RON",DataSource!F:F,"PJ")</f>
        <v>0</v>
      </c>
      <c r="L37" s="1">
        <f>SUMIFS(DataSource!J:J,DataSource!R:R,E37,DataSource!G:G,"DEV",DataSource!F:F,"PF")-SUMIFS(DataSource!K:K,DataSource!R:R,E37,DataSource!G:G,"DEV",DataSource!F:F,"PF")</f>
        <v>0</v>
      </c>
      <c r="M37" s="1">
        <f>SUMIFS(DataSource!J:J,DataSource!R:R,E37,DataSource!G:G,"DEV",DataSource!F:F,"PJ")-SUMIFS(DataSource!K:K,DataSource!R:R,E37, DataSource!G:G,"DEV",DataSource!F:F,"PJ")</f>
        <v>0</v>
      </c>
      <c r="O37" s="1">
        <f t="shared" si="0"/>
        <v>0</v>
      </c>
      <c r="P37" t="str">
        <f t="shared" si="1"/>
        <v>ok</v>
      </c>
    </row>
    <row r="38" spans="2:17" x14ac:dyDescent="0.3">
      <c r="B38" t="s">
        <v>574</v>
      </c>
      <c r="E38">
        <v>933</v>
      </c>
      <c r="F38" s="1">
        <f>SUMIFS(DataSource!J:J,DataSource!R:R,E38,DataSource!G:G,"RON",DataSource!F:F,"PF")-SUMIFS(DataSource!K:K,DataSource!R:R,E38,DataSource!G:G,"RON",DataSource!F:F,"PF")</f>
        <v>0</v>
      </c>
      <c r="I38" s="1">
        <f>SUMIFS(DataSource!J:J,DataSource!R:R,E38,DataSource!G:G,"RON",DataSource!F:F,"PJ")-SUMIFS(DataSource!K:K,DataSource!R:R,E38,DataSource!G:G,"RON",DataSource!F:F,"PJ")</f>
        <v>0</v>
      </c>
      <c r="L38" s="1">
        <f>SUMIFS(DataSource!J:J,DataSource!R:R,E38,DataSource!G:G,"DEV",DataSource!F:F,"PF")-SUMIFS(DataSource!K:K,DataSource!R:R,E38,DataSource!G:G,"DEV",DataSource!F:F,"PF")</f>
        <v>0</v>
      </c>
      <c r="M38" s="1">
        <f>SUMIFS(DataSource!J:J,DataSource!R:R,E38,DataSource!G:G,"DEV",DataSource!F:F,"PJ")-SUMIFS(DataSource!K:K,DataSource!R:R,E38, DataSource!G:G,"DEV",DataSource!F:F,"PJ")</f>
        <v>0</v>
      </c>
      <c r="O38" s="1">
        <f t="shared" si="0"/>
        <v>0</v>
      </c>
      <c r="P38" t="str">
        <f t="shared" si="1"/>
        <v>ok</v>
      </c>
    </row>
    <row r="39" spans="2:17" x14ac:dyDescent="0.3">
      <c r="B39" t="s">
        <v>575</v>
      </c>
      <c r="E39">
        <v>934</v>
      </c>
      <c r="F39" s="1">
        <f>SUMIFS(DataSource!J:J,DataSource!R:R,E39,DataSource!G:G,"RON",DataSource!F:F,"PF")-SUMIFS(DataSource!K:K,DataSource!R:R,E39,DataSource!G:G,"RON",DataSource!F:F,"PF")</f>
        <v>0</v>
      </c>
      <c r="I39" s="1">
        <f>SUMIFS(DataSource!J:J,DataSource!R:R,E39,DataSource!G:G,"RON",DataSource!F:F,"PJ")-SUMIFS(DataSource!K:K,DataSource!R:R,E39,DataSource!G:G,"RON",DataSource!F:F,"PJ")</f>
        <v>0</v>
      </c>
      <c r="L39" s="1">
        <f>SUMIFS(DataSource!J:J,DataSource!R:R,E39,DataSource!G:G,"DEV",DataSource!F:F,"PF")-SUMIFS(DataSource!K:K,DataSource!R:R,E39,DataSource!G:G,"DEV",DataSource!F:F,"PF")</f>
        <v>0</v>
      </c>
      <c r="M39" s="1">
        <f>SUMIFS(DataSource!J:J,DataSource!R:R,E39,DataSource!G:G,"DEV",DataSource!F:F,"PJ")-SUMIFS(DataSource!K:K,DataSource!R:R,E39, DataSource!G:G,"DEV",DataSource!F:F,"PJ")</f>
        <v>0</v>
      </c>
      <c r="O39" s="1">
        <f t="shared" si="0"/>
        <v>0</v>
      </c>
      <c r="P39" t="str">
        <f t="shared" si="1"/>
        <v>ok</v>
      </c>
    </row>
    <row r="40" spans="2:17" x14ac:dyDescent="0.3">
      <c r="B40" t="s">
        <v>576</v>
      </c>
      <c r="E40">
        <v>935</v>
      </c>
      <c r="F40" s="1">
        <f>SUMIFS(DataSource!J:J,DataSource!R:R,E40,DataSource!G:G,"RON",DataSource!F:F,"PF")-SUMIFS(DataSource!K:K,DataSource!R:R,E40,DataSource!G:G,"RON",DataSource!F:F,"PF")</f>
        <v>0</v>
      </c>
      <c r="I40" s="1">
        <f>SUMIFS(DataSource!J:J,DataSource!R:R,E40,DataSource!G:G,"RON",DataSource!F:F,"PJ")-SUMIFS(DataSource!K:K,DataSource!R:R,E40,DataSource!G:G,"RON",DataSource!F:F,"PJ")</f>
        <v>0</v>
      </c>
      <c r="L40" s="1">
        <f>SUMIFS(DataSource!J:J,DataSource!R:R,E40,DataSource!G:G,"DEV",DataSource!F:F,"PF")-SUMIFS(DataSource!K:K,DataSource!R:R,E40,DataSource!G:G,"DEV",DataSource!F:F,"PF")</f>
        <v>0</v>
      </c>
      <c r="M40" s="1">
        <f>SUMIFS(DataSource!J:J,DataSource!R:R,E40,DataSource!G:G,"DEV",DataSource!F:F,"PJ")-SUMIFS(DataSource!K:K,DataSource!R:R,E40, DataSource!G:G,"DEV",DataSource!F:F,"PJ")</f>
        <v>0</v>
      </c>
      <c r="O40" s="1">
        <f t="shared" si="0"/>
        <v>0</v>
      </c>
      <c r="P40" t="str">
        <f t="shared" si="1"/>
        <v>ok</v>
      </c>
    </row>
    <row r="41" spans="2:17" x14ac:dyDescent="0.3">
      <c r="B41" t="s">
        <v>577</v>
      </c>
      <c r="E41">
        <v>936</v>
      </c>
      <c r="F41" s="1">
        <f>SUMIFS(DataSource!J:J,DataSource!R:R,E41,DataSource!G:G,"RON",DataSource!F:F,"PF")-SUMIFS(DataSource!K:K,DataSource!R:R,E41,DataSource!G:G,"RON",DataSource!F:F,"PF")</f>
        <v>0</v>
      </c>
      <c r="I41" s="1">
        <f>SUMIFS(DataSource!J:J,DataSource!R:R,E41,DataSource!G:G,"RON",DataSource!F:F,"PJ")-SUMIFS(DataSource!K:K,DataSource!R:R,E41,DataSource!G:G,"RON",DataSource!F:F,"PJ")</f>
        <v>0</v>
      </c>
      <c r="L41" s="1">
        <f>SUMIFS(DataSource!J:J,DataSource!R:R,E41,DataSource!G:G,"DEV",DataSource!F:F,"PF")-SUMIFS(DataSource!K:K,DataSource!R:R,E41,DataSource!G:G,"DEV",DataSource!F:F,"PF")</f>
        <v>0</v>
      </c>
      <c r="M41" s="1">
        <f>SUMIFS(DataSource!J:J,DataSource!R:R,E41,DataSource!G:G,"DEV",DataSource!F:F,"PJ")-SUMIFS(DataSource!K:K,DataSource!R:R,E41, DataSource!G:G,"DEV",DataSource!F:F,"PJ")</f>
        <v>0</v>
      </c>
      <c r="O41" s="1">
        <f t="shared" si="0"/>
        <v>0</v>
      </c>
      <c r="P41" t="str">
        <f t="shared" si="1"/>
        <v>ok</v>
      </c>
    </row>
    <row r="42" spans="2:17" x14ac:dyDescent="0.3">
      <c r="B42" t="s">
        <v>578</v>
      </c>
      <c r="E42">
        <v>937</v>
      </c>
      <c r="F42" s="1">
        <f>SUMIFS(DataSource!J:J,DataSource!R:R,E42,DataSource!G:G,"RON",DataSource!F:F,"PF")-SUMIFS(DataSource!K:K,DataSource!R:R,E42,DataSource!G:G,"RON",DataSource!F:F,"PF")</f>
        <v>0</v>
      </c>
      <c r="I42" s="1">
        <f>SUMIFS(DataSource!J:J,DataSource!R:R,E42,DataSource!G:G,"RON",DataSource!F:F,"PJ")-SUMIFS(DataSource!K:K,DataSource!R:R,E42,DataSource!G:G,"RON",DataSource!F:F,"PJ")</f>
        <v>0</v>
      </c>
      <c r="L42" s="1">
        <f>SUMIFS(DataSource!J:J,DataSource!R:R,E42,DataSource!G:G,"DEV",DataSource!F:F,"PF")-SUMIFS(DataSource!K:K,DataSource!R:R,E42,DataSource!G:G,"DEV",DataSource!F:F,"PF")</f>
        <v>0</v>
      </c>
      <c r="M42" s="1">
        <f>SUMIFS(DataSource!J:J,DataSource!R:R,E42,DataSource!G:G,"DEV",DataSource!F:F,"PJ")-SUMIFS(DataSource!K:K,DataSource!R:R,E42, DataSource!G:G,"DEV",DataSource!F:F,"PJ")</f>
        <v>0</v>
      </c>
      <c r="O42" s="1">
        <f t="shared" si="0"/>
        <v>0</v>
      </c>
      <c r="P42" t="str">
        <f t="shared" si="1"/>
        <v>ok</v>
      </c>
    </row>
    <row r="43" spans="2:17" x14ac:dyDescent="0.3">
      <c r="B43" t="s">
        <v>579</v>
      </c>
      <c r="E43">
        <v>938</v>
      </c>
      <c r="F43" s="1">
        <f>F44+F45</f>
        <v>0</v>
      </c>
      <c r="I43" s="1">
        <f>I44+I45</f>
        <v>0</v>
      </c>
      <c r="L43" s="1">
        <f>L44+L45</f>
        <v>0</v>
      </c>
      <c r="M43" s="1">
        <f>SUM(M44:N45)</f>
        <v>0</v>
      </c>
      <c r="O43" s="1">
        <f t="shared" si="0"/>
        <v>0</v>
      </c>
      <c r="P43" t="str">
        <f t="shared" si="1"/>
        <v>ok</v>
      </c>
      <c r="Q43" t="str">
        <f>IF(O43=O44+O45,"ok","err")</f>
        <v>ok</v>
      </c>
    </row>
    <row r="44" spans="2:17" x14ac:dyDescent="0.3">
      <c r="B44" t="s">
        <v>580</v>
      </c>
      <c r="E44">
        <v>939</v>
      </c>
      <c r="F44" s="1">
        <f>SUMIFS(DataSource!J:J,DataSource!R:R,E44,DataSource!G:G,"RON",DataSource!F:F,"PF")-SUMIFS(DataSource!K:K,DataSource!R:R,E44,DataSource!G:G,"RON",DataSource!F:F,"PF")</f>
        <v>0</v>
      </c>
      <c r="I44" s="1">
        <f>SUMIFS(DataSource!J:J,DataSource!R:R,E44,DataSource!G:G,"RON",DataSource!F:F,"PJ")-SUMIFS(DataSource!K:K,DataSource!R:R,E44,DataSource!G:G,"RON",DataSource!F:F,"PJ")</f>
        <v>0</v>
      </c>
      <c r="L44" s="1">
        <f>SUMIFS(DataSource!J:J,DataSource!R:R,E44,DataSource!G:G,"DEV",DataSource!F:F,"PF")-SUMIFS(DataSource!K:K,DataSource!R:R,E44,DataSource!G:G,"DEV",DataSource!F:F,"PF")</f>
        <v>0</v>
      </c>
      <c r="M44" s="1">
        <f>SUMIFS(DataSource!J:J,DataSource!R:R,E44,DataSource!G:G,"DEV",DataSource!F:F,"PJ")-SUMIFS(DataSource!K:K,DataSource!R:R,E44, DataSource!G:G,"DEV",DataSource!F:F,"PJ")</f>
        <v>0</v>
      </c>
      <c r="O44" s="1">
        <f t="shared" si="0"/>
        <v>0</v>
      </c>
      <c r="P44" t="str">
        <f t="shared" si="1"/>
        <v>ok</v>
      </c>
    </row>
    <row r="45" spans="2:17" x14ac:dyDescent="0.3">
      <c r="B45" t="s">
        <v>581</v>
      </c>
      <c r="E45">
        <v>940</v>
      </c>
      <c r="F45" s="1">
        <f>SUMIFS(DataSource!J:J,DataSource!R:R,E45,DataSource!G:G,"RON",DataSource!F:F,"PF")-SUMIFS(DataSource!K:K,DataSource!R:R,E45,DataSource!G:G,"RON",DataSource!F:F,"PF")</f>
        <v>0</v>
      </c>
      <c r="I45" s="1">
        <f>SUMIFS(DataSource!J:J,DataSource!R:R,E45,DataSource!G:G,"RON",DataSource!F:F,"PJ")-SUMIFS(DataSource!K:K,DataSource!R:R,E45,DataSource!G:G,"RON",DataSource!F:F,"PJ")</f>
        <v>0</v>
      </c>
      <c r="L45" s="1">
        <f>SUMIFS(DataSource!J:J,DataSource!R:R,E45,DataSource!G:G,"DEV",DataSource!F:F,"PF")-SUMIFS(DataSource!K:K,DataSource!R:R,E45,DataSource!G:G,"DEV",DataSource!F:F,"PF")</f>
        <v>0</v>
      </c>
      <c r="M45" s="1">
        <f>SUMIFS(DataSource!J:J,DataSource!R:R,E45,DataSource!G:G,"DEV",DataSource!F:F,"PJ")-SUMIFS(DataSource!K:K,DataSource!R:R,E45, DataSource!G:G,"DEV",DataSource!F:F,"PJ")</f>
        <v>0</v>
      </c>
      <c r="O45" s="1">
        <f t="shared" si="0"/>
        <v>0</v>
      </c>
      <c r="P45" t="str">
        <f t="shared" si="1"/>
        <v>ok</v>
      </c>
    </row>
    <row r="46" spans="2:17" x14ac:dyDescent="0.3">
      <c r="B46" t="s">
        <v>582</v>
      </c>
      <c r="E46">
        <v>941</v>
      </c>
      <c r="F46" s="1">
        <f>SUMIFS(DataSource!J:J,DataSource!R:R,E46,DataSource!G:G,"RON",DataSource!F:F,"PF")-SUMIFS(DataSource!K:K,DataSource!R:R,E46,DataSource!G:G,"RON",DataSource!F:F,"PF")</f>
        <v>0</v>
      </c>
      <c r="I46" s="1">
        <f>SUMIFS(DataSource!J:J,DataSource!R:R,E46,DataSource!G:G,"RON",DataSource!F:F,"PJ")-SUMIFS(DataSource!K:K,DataSource!R:R,E46,DataSource!G:G,"RON",DataSource!F:F,"PJ")</f>
        <v>0</v>
      </c>
      <c r="L46" s="1">
        <f>SUMIFS(DataSource!J:J,DataSource!R:R,E46,DataSource!G:G,"DEV",DataSource!F:F,"PF")-SUMIFS(DataSource!K:K,DataSource!R:R,E46,DataSource!G:G,"DEV",DataSource!F:F,"PF")</f>
        <v>0</v>
      </c>
      <c r="M46" s="1">
        <f>SUMIFS(DataSource!J:J,DataSource!R:R,E46,DataSource!G:G,"DEV",DataSource!F:F,"PJ")-SUMIFS(DataSource!K:K,DataSource!R:R,E46, DataSource!G:G,"DEV",DataSource!F:F,"PJ")</f>
        <v>0</v>
      </c>
      <c r="O46" s="1">
        <f t="shared" si="0"/>
        <v>0</v>
      </c>
      <c r="P46" t="str">
        <f t="shared" si="1"/>
        <v>ok</v>
      </c>
    </row>
    <row r="47" spans="2:17" x14ac:dyDescent="0.3">
      <c r="B47" t="s">
        <v>583</v>
      </c>
      <c r="E47">
        <v>942</v>
      </c>
      <c r="F47" s="1">
        <f>SUM(F48:H49)</f>
        <v>0</v>
      </c>
      <c r="I47" s="1">
        <f>SUM(I48:K49)</f>
        <v>0</v>
      </c>
      <c r="L47" s="1">
        <f>SUM(L48:L49)</f>
        <v>0</v>
      </c>
      <c r="M47" s="1">
        <f>SUM(M48:N49)</f>
        <v>0</v>
      </c>
      <c r="O47" s="1">
        <f>SUM(F47:N47)</f>
        <v>0</v>
      </c>
      <c r="P47" t="str">
        <f t="shared" si="1"/>
        <v>ok</v>
      </c>
      <c r="Q47" t="str">
        <f>IF(O47=O48+O49,"ok","err")</f>
        <v>ok</v>
      </c>
    </row>
    <row r="48" spans="2:17" x14ac:dyDescent="0.3">
      <c r="B48" t="s">
        <v>580</v>
      </c>
      <c r="E48">
        <v>943</v>
      </c>
      <c r="F48" s="1">
        <f>SUMIFS(DataSource!J:J,DataSource!R:R,E48,DataSource!G:G,"RON",DataSource!F:F,"PF")-SUMIFS(DataSource!K:K,DataSource!R:R,E48,DataSource!G:G,"RON",DataSource!F:F,"PF")</f>
        <v>0</v>
      </c>
      <c r="I48" s="1">
        <f>SUMIFS(DataSource!J:J,DataSource!R:R,E48,DataSource!G:G,"RON",DataSource!F:F,"PJ")-SUMIFS(DataSource!K:K,DataSource!R:R,E48,DataSource!G:G,"RON",DataSource!F:F,"PJ")</f>
        <v>0</v>
      </c>
      <c r="L48" s="1">
        <f>SUMIFS(DataSource!J:J,DataSource!R:R,E48,DataSource!G:G,"DEV",DataSource!F:F,"PF")-SUMIFS(DataSource!K:K,DataSource!R:R,E48,DataSource!G:G,"DEV",DataSource!F:F,"PF")</f>
        <v>0</v>
      </c>
      <c r="M48" s="1">
        <f>SUMIFS(DataSource!J:J,DataSource!R:R,E48,DataSource!G:G,"DEV",DataSource!F:F,"PJ")-SUMIFS(DataSource!K:K,DataSource!R:R,E48, DataSource!G:G,"DEV",DataSource!F:F,"PJ")</f>
        <v>0</v>
      </c>
      <c r="O48" s="1">
        <f t="shared" ref="O48:O54" si="2">SUM(F48:M48)</f>
        <v>0</v>
      </c>
      <c r="P48" t="str">
        <f t="shared" si="1"/>
        <v>ok</v>
      </c>
    </row>
    <row r="49" spans="2:17" x14ac:dyDescent="0.3">
      <c r="B49" t="s">
        <v>581</v>
      </c>
      <c r="E49">
        <v>944</v>
      </c>
      <c r="F49" s="1">
        <f>SUMIFS(DataSource!J:J,DataSource!R:R,E49,DataSource!G:G,"RON",DataSource!F:F,"PF")-SUMIFS(DataSource!K:K,DataSource!R:R,E49,DataSource!G:G,"RON",DataSource!F:F,"PF")</f>
        <v>0</v>
      </c>
      <c r="I49" s="1">
        <f>SUMIFS(DataSource!J:J,DataSource!R:R,E49,DataSource!G:G,"RON",DataSource!F:F,"PJ")-SUMIFS(DataSource!K:K,DataSource!R:R,E49,DataSource!G:G,"RON",DataSource!F:F,"PJ")</f>
        <v>0</v>
      </c>
      <c r="L49" s="1">
        <f>SUMIFS(DataSource!J:J,DataSource!R:R,E49,DataSource!G:G,"DEV",DataSource!F:F,"PF")-SUMIFS(DataSource!K:K,DataSource!R:R,E49,DataSource!G:G,"DEV",DataSource!F:F,"PF")</f>
        <v>0</v>
      </c>
      <c r="M49" s="1">
        <f>SUMIFS(DataSource!J:J,DataSource!R:R,E49,DataSource!G:G,"DEV",DataSource!F:F,"PJ")-SUMIFS(DataSource!K:K,DataSource!R:R,E49, DataSource!G:G,"DEV",DataSource!F:F,"PJ")</f>
        <v>0</v>
      </c>
      <c r="O49" s="1">
        <f t="shared" si="2"/>
        <v>0</v>
      </c>
      <c r="P49" t="str">
        <f t="shared" si="1"/>
        <v>ok</v>
      </c>
    </row>
    <row r="50" spans="2:17" x14ac:dyDescent="0.3">
      <c r="B50" t="s">
        <v>584</v>
      </c>
      <c r="E50">
        <v>945</v>
      </c>
      <c r="F50" s="1">
        <f>SUMIFS(DataSource!J:J,DataSource!R:R,E50,DataSource!G:G,"RON",DataSource!F:F,"PF")-SUMIFS(DataSource!K:K,DataSource!R:R,E50,DataSource!G:G,"RON",DataSource!F:F,"PF")</f>
        <v>0</v>
      </c>
      <c r="I50" s="1">
        <f>SUMIFS(DataSource!J:J,DataSource!R:R,E50,DataSource!G:G,"RON",DataSource!F:F,"PJ")-SUMIFS(DataSource!K:K,DataSource!R:R,E50,DataSource!G:G,"RON",DataSource!F:F,"PJ")</f>
        <v>0</v>
      </c>
      <c r="L50" s="1">
        <f>SUMIFS(DataSource!J:J,DataSource!R:R,E50,DataSource!G:G,"DEV",DataSource!F:F,"PF")-SUMIFS(DataSource!K:K,DataSource!R:R,E50,DataSource!G:G,"DEV",DataSource!F:F,"PF")</f>
        <v>0</v>
      </c>
      <c r="M50" s="1">
        <f>SUMIFS(DataSource!J:J,DataSource!R:R,E50,DataSource!G:G,"DEV",DataSource!F:F,"PJ")-SUMIFS(DataSource!K:K,DataSource!R:R,E50, DataSource!G:G,"DEV",DataSource!F:F,"PJ")</f>
        <v>0</v>
      </c>
      <c r="O50" s="1">
        <f t="shared" si="2"/>
        <v>0</v>
      </c>
      <c r="P50" t="str">
        <f t="shared" si="1"/>
        <v>ok</v>
      </c>
    </row>
    <row r="51" spans="2:17" x14ac:dyDescent="0.3">
      <c r="B51" t="s">
        <v>585</v>
      </c>
      <c r="E51">
        <v>946</v>
      </c>
      <c r="F51" s="1">
        <f>F52+F53</f>
        <v>0</v>
      </c>
      <c r="I51" s="1">
        <f>I52+I53</f>
        <v>0</v>
      </c>
      <c r="L51" s="1">
        <f>L52+L53</f>
        <v>0</v>
      </c>
      <c r="M51" s="1">
        <f>M52+M53</f>
        <v>0</v>
      </c>
      <c r="O51" s="1">
        <f t="shared" si="2"/>
        <v>0</v>
      </c>
      <c r="P51" t="str">
        <f t="shared" si="1"/>
        <v>ok</v>
      </c>
      <c r="Q51" t="str">
        <f>IF(O51=O52+O53,"ok","err")</f>
        <v>ok</v>
      </c>
    </row>
    <row r="52" spans="2:17" x14ac:dyDescent="0.3">
      <c r="B52" t="s">
        <v>580</v>
      </c>
      <c r="E52">
        <v>947</v>
      </c>
      <c r="F52" s="1">
        <f>SUMIFS(DataSource!J:J,DataSource!R:R,E52,DataSource!G:G,"RON",DataSource!F:F,"PF")-SUMIFS(DataSource!K:K,DataSource!R:R,E52,DataSource!G:G,"RON",DataSource!F:F,"PF")</f>
        <v>0</v>
      </c>
      <c r="I52" s="1">
        <f>SUMIFS(DataSource!J:J,DataSource!R:R,E52,DataSource!G:G,"RON",DataSource!F:F,"PJ")-SUMIFS(DataSource!K:K,DataSource!R:R,E52,DataSource!G:G,"RON",DataSource!F:F,"PJ")</f>
        <v>0</v>
      </c>
      <c r="L52" s="1">
        <f>SUMIFS(DataSource!J:J,DataSource!R:R,E52,DataSource!G:G,"DEV",DataSource!F:F,"PF")-SUMIFS(DataSource!K:K,DataSource!R:R,E52,DataSource!G:G,"DEV",DataSource!F:F,"PF")</f>
        <v>0</v>
      </c>
      <c r="M52" s="1">
        <f>SUMIFS(DataSource!J:J,DataSource!R:R,E52,DataSource!G:G,"DEV",DataSource!F:F,"PJ")-SUMIFS(DataSource!K:K,DataSource!R:R,E52, DataSource!G:G,"DEV",DataSource!F:F,"PJ")</f>
        <v>0</v>
      </c>
      <c r="O52" s="1">
        <f t="shared" si="2"/>
        <v>0</v>
      </c>
      <c r="P52" t="str">
        <f t="shared" si="1"/>
        <v>ok</v>
      </c>
    </row>
    <row r="53" spans="2:17" x14ac:dyDescent="0.3">
      <c r="B53" t="s">
        <v>581</v>
      </c>
      <c r="E53">
        <v>948</v>
      </c>
      <c r="F53" s="1">
        <f>SUMIFS(DataSource!J:J,DataSource!R:R,E53,DataSource!G:G,"RON",DataSource!F:F,"PF")-SUMIFS(DataSource!K:K,DataSource!R:R,E53,DataSource!G:G,"RON",DataSource!F:F,"PF")</f>
        <v>0</v>
      </c>
      <c r="I53" s="1">
        <f>SUMIFS(DataSource!J:J,DataSource!R:R,E53,DataSource!G:G,"RON",DataSource!F:F,"PJ")-SUMIFS(DataSource!K:K,DataSource!R:R,E53,DataSource!G:G,"RON",DataSource!F:F,"PJ")</f>
        <v>0</v>
      </c>
      <c r="L53" s="1">
        <f>SUMIFS(DataSource!J:J,DataSource!R:R,E53,DataSource!G:G,"DEV",DataSource!F:F,"PF")-SUMIFS(DataSource!K:K,DataSource!R:R,E53,DataSource!G:G,"DEV",DataSource!F:F,"PF")</f>
        <v>0</v>
      </c>
      <c r="M53" s="1">
        <f>SUMIFS(DataSource!J:J,DataSource!R:R,E53,DataSource!G:G,"DEV",DataSource!F:F,"PJ")-SUMIFS(DataSource!K:K,DataSource!R:R,E53, DataSource!G:G,"DEV",DataSource!F:F,"PJ")</f>
        <v>0</v>
      </c>
      <c r="O53" s="1">
        <f t="shared" si="2"/>
        <v>0</v>
      </c>
      <c r="P53" t="str">
        <f t="shared" si="1"/>
        <v>ok</v>
      </c>
    </row>
    <row r="54" spans="2:17" x14ac:dyDescent="0.3">
      <c r="B54" t="s">
        <v>586</v>
      </c>
      <c r="E54">
        <v>949</v>
      </c>
      <c r="F54" s="1">
        <f>SUMIFS(DataSource!J:J,DataSource!R:R,E54,DataSource!G:G,"RON",DataSource!F:F,"PF")-SUMIFS(DataSource!K:K,DataSource!R:R,E54,DataSource!G:G,"RON",DataSource!F:F,"PF")</f>
        <v>0</v>
      </c>
      <c r="I54" s="1">
        <f>SUMIFS(DataSource!J:J,DataSource!R:R,E54,DataSource!G:G,"RON",DataSource!F:F,"PJ")-SUMIFS(DataSource!K:K,DataSource!R:R,E54,DataSource!G:G,"RON",DataSource!F:F,"PJ")</f>
        <v>0</v>
      </c>
      <c r="L54" s="1">
        <f>SUMIFS(DataSource!J:J,DataSource!R:R,E54,DataSource!G:G,"DEV",DataSource!F:F,"PF")-SUMIFS(DataSource!K:K,DataSource!R:R,E54,DataSource!G:G,"DEV",DataSource!F:F,"PF")</f>
        <v>0</v>
      </c>
      <c r="M54" s="1">
        <f>SUMIFS(DataSource!J:J,DataSource!R:R,E54,DataSource!G:G,"DEV",DataSource!F:F,"PJ")-SUMIFS(DataSource!K:K,DataSource!R:R,E54, DataSource!G:G,"DEV",DataSource!F:F,"PJ")</f>
        <v>0</v>
      </c>
      <c r="O54" s="1">
        <f t="shared" si="2"/>
        <v>0</v>
      </c>
      <c r="P54" t="str">
        <f t="shared" si="1"/>
        <v>ok</v>
      </c>
    </row>
    <row r="55" spans="2:17" x14ac:dyDescent="0.3">
      <c r="B55" t="s">
        <v>587</v>
      </c>
      <c r="E55">
        <v>950</v>
      </c>
      <c r="F55" s="1">
        <f>F56+F57+F58+F59</f>
        <v>0</v>
      </c>
      <c r="I55" s="1">
        <f>I56+I57+I58+I59</f>
        <v>0</v>
      </c>
      <c r="L55" s="1">
        <f>L56+L57+L58+L59</f>
        <v>0</v>
      </c>
      <c r="M55" s="1">
        <f>M56+M57+M58+M59</f>
        <v>0</v>
      </c>
      <c r="O55" s="1">
        <f>F55+I55+L55+M55</f>
        <v>0</v>
      </c>
      <c r="P55" t="str">
        <f t="shared" si="1"/>
        <v>ok</v>
      </c>
      <c r="Q55" t="str">
        <f>IF(O55=O56+O57+O58+O59,"ok","err")</f>
        <v>ok</v>
      </c>
    </row>
    <row r="56" spans="2:17" x14ac:dyDescent="0.3">
      <c r="B56" t="s">
        <v>588</v>
      </c>
      <c r="E56">
        <v>951</v>
      </c>
      <c r="F56" s="1">
        <f>SUMIFS(DataSource!J:J,DataSource!R:R,E56,DataSource!G:G,"RON",DataSource!F:F,"PF")-SUMIFS(DataSource!K:K,DataSource!R:R,E56,DataSource!G:G,"RON",DataSource!F:F,"PF")</f>
        <v>0</v>
      </c>
      <c r="I56" s="1">
        <f>SUMIFS(DataSource!J:J,DataSource!R:R,E56,DataSource!G:G,"RON",DataSource!F:F,"PJ")-SUMIFS(DataSource!K:K,DataSource!R:R,E56,DataSource!G:G,"RON",DataSource!F:F,"PJ")</f>
        <v>0</v>
      </c>
      <c r="L56" s="1">
        <f>SUMIFS(DataSource!J:J,DataSource!R:R,E56,DataSource!G:G,"DEV",DataSource!F:F,"PF")-SUMIFS(DataSource!K:K,DataSource!R:R,E56,DataSource!G:G,"DEV",DataSource!F:F,"PF")</f>
        <v>0</v>
      </c>
      <c r="M56" s="1">
        <f>SUMIFS(DataSource!J:J,DataSource!R:R,E56,DataSource!G:G,"DEV",DataSource!F:F,"PJ")-SUMIFS(DataSource!K:K,DataSource!R:R,E56, DataSource!G:G,"DEV",DataSource!F:F,"PJ")</f>
        <v>0</v>
      </c>
      <c r="O56" s="1">
        <f>SUM(F56:M56)</f>
        <v>0</v>
      </c>
      <c r="P56" t="str">
        <f t="shared" si="1"/>
        <v>ok</v>
      </c>
    </row>
    <row r="57" spans="2:17" x14ac:dyDescent="0.3">
      <c r="B57" t="s">
        <v>589</v>
      </c>
      <c r="E57">
        <v>952</v>
      </c>
      <c r="F57" s="1">
        <f>SUMIFS(DataSource!J:J,DataSource!R:R,E57,DataSource!G:G,"RON",DataSource!F:F,"PF")-SUMIFS(DataSource!K:K,DataSource!R:R,E57,DataSource!G:G,"RON",DataSource!F:F,"PF")</f>
        <v>0</v>
      </c>
      <c r="I57" s="1">
        <f>SUMIFS(DataSource!J:J,DataSource!R:R,E57,DataSource!G:G,"RON",DataSource!F:F,"PJ")-SUMIFS(DataSource!K:K,DataSource!R:R,E57,DataSource!G:G,"RON",DataSource!F:F,"PJ")</f>
        <v>0</v>
      </c>
      <c r="L57" s="1">
        <f>SUMIFS(DataSource!J:J,DataSource!R:R,E57,DataSource!G:G,"DEV",DataSource!F:F,"PF")-SUMIFS(DataSource!K:K,DataSource!R:R,E57,DataSource!G:G,"DEV",DataSource!F:F,"PF")</f>
        <v>0</v>
      </c>
      <c r="M57" s="1">
        <f>SUMIFS(DataSource!J:J,DataSource!R:R,E57,DataSource!G:G,"DEV",DataSource!F:F,"PJ")-SUMIFS(DataSource!K:K,DataSource!R:R,E57, DataSource!G:G,"DEV",DataSource!F:F,"PJ")</f>
        <v>0</v>
      </c>
      <c r="O57" s="1">
        <f>SUM(F57:M57)</f>
        <v>0</v>
      </c>
      <c r="P57" t="str">
        <f t="shared" si="1"/>
        <v>ok</v>
      </c>
    </row>
    <row r="58" spans="2:17" x14ac:dyDescent="0.3">
      <c r="B58" t="s">
        <v>590</v>
      </c>
      <c r="E58">
        <v>953</v>
      </c>
      <c r="F58" s="1">
        <f>SUMIFS(DataSource!J:J,DataSource!R:R,E58,DataSource!G:G,"RON",DataSource!F:F,"PF")-SUMIFS(DataSource!K:K,DataSource!R:R,E58,DataSource!G:G,"RON",DataSource!F:F,"PF")</f>
        <v>0</v>
      </c>
      <c r="I58" s="1">
        <f>SUMIFS(DataSource!J:J,DataSource!R:R,E58,DataSource!G:G,"RON",DataSource!F:F,"PJ")-SUMIFS(DataSource!K:K,DataSource!R:R,E58,DataSource!G:G,"RON",DataSource!F:F,"PJ")</f>
        <v>0</v>
      </c>
      <c r="L58" s="1">
        <f>SUMIFS(DataSource!J:J,DataSource!R:R,E58,DataSource!G:G,"DEV",DataSource!F:F,"PF")-SUMIFS(DataSource!K:K,DataSource!R:R,E58,DataSource!G:G,"DEV",DataSource!F:F,"PF")</f>
        <v>0</v>
      </c>
      <c r="M58" s="1">
        <f>SUMIFS(DataSource!J:J,DataSource!R:R,E58,DataSource!G:G,"DEV",DataSource!F:F,"PJ")-SUMIFS(DataSource!K:K,DataSource!R:R,E58, DataSource!G:G,"DEV",DataSource!F:F,"PJ")</f>
        <v>0</v>
      </c>
      <c r="O58" s="1">
        <f>SUM(F58:M58)</f>
        <v>0</v>
      </c>
      <c r="P58" t="str">
        <f t="shared" si="1"/>
        <v>ok</v>
      </c>
    </row>
    <row r="59" spans="2:17" x14ac:dyDescent="0.3">
      <c r="B59" t="s">
        <v>591</v>
      </c>
      <c r="E59">
        <v>954</v>
      </c>
      <c r="F59" s="1">
        <f>SUMIFS(DataSource!J:J,DataSource!R:R,E59,DataSource!G:G,"RON",DataSource!F:F,"PF")-SUMIFS(DataSource!K:K,DataSource!R:R,E59,DataSource!G:G,"RON",DataSource!F:F,"PF")</f>
        <v>0</v>
      </c>
      <c r="I59" s="1">
        <f>SUMIFS(DataSource!J:J,DataSource!R:R,E59,DataSource!G:G,"RON",DataSource!F:F,"PJ")-SUMIFS(DataSource!K:K,DataSource!R:R,E59,DataSource!G:G,"RON",DataSource!F:F,"PJ")</f>
        <v>0</v>
      </c>
      <c r="L59" s="1">
        <f>SUMIFS(DataSource!J:J,DataSource!R:R,E59,DataSource!G:G,"DEV",DataSource!F:F,"PF")-SUMIFS(DataSource!K:K,DataSource!R:R,E59,DataSource!G:G,"DEV",DataSource!F:F,"PF")</f>
        <v>0</v>
      </c>
      <c r="M59" s="1">
        <f>SUMIFS(DataSource!J:J,DataSource!R:R,E59,DataSource!G:G,"DEV",DataSource!F:F,"PJ")-SUMIFS(DataSource!K:K,DataSource!R:R,E59, DataSource!G:G,"DEV",DataSource!F:F,"PJ")</f>
        <v>0</v>
      </c>
      <c r="O59" s="1">
        <f>SUM(F59:M59)</f>
        <v>0</v>
      </c>
      <c r="P59" t="str">
        <f t="shared" si="1"/>
        <v>ok</v>
      </c>
    </row>
    <row r="60" spans="2:17" x14ac:dyDescent="0.3">
      <c r="B60" t="s">
        <v>592</v>
      </c>
      <c r="E60">
        <v>960</v>
      </c>
      <c r="F60" s="1">
        <f>F61+F62+F63+F64</f>
        <v>0</v>
      </c>
      <c r="I60" s="1">
        <f>I61+I62+I63+I64</f>
        <v>0</v>
      </c>
      <c r="L60" s="1">
        <f>L61+L62+L63+L64</f>
        <v>0</v>
      </c>
      <c r="M60" s="1">
        <f>M61+M62+M63+M64</f>
        <v>0</v>
      </c>
      <c r="O60" s="1">
        <f>F60+I60+L60+M60</f>
        <v>0</v>
      </c>
      <c r="P60" t="str">
        <f t="shared" si="1"/>
        <v>ok</v>
      </c>
      <c r="Q60" t="str">
        <f>IF(O60=O61+O62+O63+O64,"ok","err")</f>
        <v>ok</v>
      </c>
    </row>
    <row r="61" spans="2:17" x14ac:dyDescent="0.3">
      <c r="B61" t="s">
        <v>588</v>
      </c>
      <c r="E61">
        <v>961</v>
      </c>
      <c r="F61" s="1">
        <f>SUMIFS(DataSource!J:J,DataSource!R:R,E61,DataSource!G:G,"RON",DataSource!F:F,"PF")-SUMIFS(DataSource!K:K,DataSource!R:R,E61,DataSource!G:G,"RON",DataSource!F:F,"PF")</f>
        <v>0</v>
      </c>
      <c r="I61" s="1">
        <f>SUMIFS(DataSource!J:J,DataSource!R:R,E61,DataSource!G:G,"RON",DataSource!F:F,"PJ")-SUMIFS(DataSource!K:K,DataSource!R:R,E61,DataSource!G:G,"RON",DataSource!F:F,"PJ")</f>
        <v>0</v>
      </c>
      <c r="L61" s="1">
        <f>SUMIFS(DataSource!J:J,DataSource!R:R,E61,DataSource!G:G,"DEV",DataSource!F:F,"PF")-SUMIFS(DataSource!K:K,DataSource!R:R,E61,DataSource!G:G,"DEV",DataSource!F:F,"PF")</f>
        <v>0</v>
      </c>
      <c r="M61" s="1">
        <f>SUMIFS(DataSource!J:J,DataSource!R:R,E61,DataSource!G:G,"DEV",DataSource!F:F,"PJ")-SUMIFS(DataSource!K:K,DataSource!R:R,E61, DataSource!G:G,"DEV",DataSource!F:F,"PJ")</f>
        <v>0</v>
      </c>
      <c r="O61" s="1">
        <f>SUM(F61:M61)</f>
        <v>0</v>
      </c>
      <c r="P61" t="str">
        <f t="shared" si="1"/>
        <v>ok</v>
      </c>
    </row>
    <row r="62" spans="2:17" x14ac:dyDescent="0.3">
      <c r="B62" t="s">
        <v>589</v>
      </c>
      <c r="E62">
        <v>962</v>
      </c>
      <c r="F62" s="1">
        <f>SUMIFS(DataSource!J:J,DataSource!R:R,E62,DataSource!G:G,"RON",DataSource!F:F,"PF")-SUMIFS(DataSource!K:K,DataSource!R:R,E62,DataSource!G:G,"RON",DataSource!F:F,"PF")</f>
        <v>0</v>
      </c>
      <c r="I62" s="1">
        <f>SUMIFS(DataSource!J:J,DataSource!R:R,E62,DataSource!G:G,"RON",DataSource!F:F,"PJ")-SUMIFS(DataSource!K:K,DataSource!R:R,E62,DataSource!G:G,"RON",DataSource!F:F,"PJ")</f>
        <v>0</v>
      </c>
      <c r="L62" s="1">
        <f>SUMIFS(DataSource!J:J,DataSource!R:R,E62,DataSource!G:G,"DEV",DataSource!F:F,"PF")-SUMIFS(DataSource!K:K,DataSource!R:R,E62,DataSource!G:G,"DEV",DataSource!F:F,"PF")</f>
        <v>0</v>
      </c>
      <c r="M62" s="1">
        <f>SUMIFS(DataSource!J:J,DataSource!R:R,E62,DataSource!G:G,"DEV",DataSource!F:F,"PJ")-SUMIFS(DataSource!K:K,DataSource!R:R,E62, DataSource!G:G,"DEV",DataSource!F:F,"PJ")</f>
        <v>0</v>
      </c>
      <c r="O62" s="1">
        <f>SUM(F62:M62)</f>
        <v>0</v>
      </c>
      <c r="P62" t="str">
        <f t="shared" si="1"/>
        <v>ok</v>
      </c>
    </row>
    <row r="63" spans="2:17" x14ac:dyDescent="0.3">
      <c r="B63" t="s">
        <v>590</v>
      </c>
      <c r="E63">
        <v>963</v>
      </c>
      <c r="F63" s="1">
        <f>SUMIFS(DataSource!J:J,DataSource!R:R,E63,DataSource!G:G,"RON",DataSource!F:F,"PF")-SUMIFS(DataSource!K:K,DataSource!R:R,E63,DataSource!G:G,"RON",DataSource!F:F,"PF")</f>
        <v>0</v>
      </c>
      <c r="I63" s="1">
        <f>SUMIFS(DataSource!J:J,DataSource!R:R,E63,DataSource!G:G,"RON",DataSource!F:F,"PJ")-SUMIFS(DataSource!K:K,DataSource!R:R,E63,DataSource!G:G,"RON",DataSource!F:F,"PJ")</f>
        <v>0</v>
      </c>
      <c r="L63" s="1">
        <f>SUMIFS(DataSource!J:J,DataSource!R:R,E63,DataSource!G:G,"DEV",DataSource!F:F,"PF")-SUMIFS(DataSource!K:K,DataSource!R:R,E63,DataSource!G:G,"DEV",DataSource!F:F,"PF")</f>
        <v>0</v>
      </c>
      <c r="M63" s="1">
        <f>SUMIFS(DataSource!J:J,DataSource!R:R,E63,DataSource!G:G,"DEV",DataSource!F:F,"PJ")-SUMIFS(DataSource!K:K,DataSource!R:R,E63, DataSource!G:G,"DEV",DataSource!F:F,"PJ")</f>
        <v>0</v>
      </c>
      <c r="O63" s="1">
        <f>SUM(F63:M63)</f>
        <v>0</v>
      </c>
      <c r="P63" t="str">
        <f t="shared" si="1"/>
        <v>ok</v>
      </c>
    </row>
    <row r="64" spans="2:17" x14ac:dyDescent="0.3">
      <c r="B64" t="s">
        <v>593</v>
      </c>
      <c r="E64">
        <v>964</v>
      </c>
      <c r="F64" s="1">
        <f>SUMIFS(DataSource!J:J,DataSource!R:R,E64,DataSource!G:G,"RON",DataSource!F:F,"PF")-SUMIFS(DataSource!K:K,DataSource!R:R,E64,DataSource!G:G,"RON",DataSource!F:F,"PF")</f>
        <v>0</v>
      </c>
      <c r="I64" s="1">
        <f>SUMIFS(DataSource!J:J,DataSource!R:R,E64,DataSource!G:G,"RON",DataSource!F:F,"PJ")-SUMIFS(DataSource!K:K,DataSource!R:R,E64,DataSource!G:G,"RON",DataSource!F:F,"PJ")</f>
        <v>0</v>
      </c>
      <c r="L64" s="1">
        <f>SUMIFS(DataSource!J:J,DataSource!R:R,E64,DataSource!G:G,"DEV",DataSource!F:F,"PF")-SUMIFS(DataSource!K:K,DataSource!R:R,E64,DataSource!G:G,"DEV",DataSource!F:F,"PF")</f>
        <v>0</v>
      </c>
      <c r="M64" s="1">
        <f>SUMIFS(DataSource!J:J,DataSource!R:R,E64,DataSource!G:G,"DEV",DataSource!F:F,"PJ")-SUMIFS(DataSource!K:K,DataSource!R:R,E64, DataSource!G:G,"DEV",DataSource!F:F,"PJ")</f>
        <v>0</v>
      </c>
      <c r="O64" s="1">
        <f>SUM(F64:M64)</f>
        <v>0</v>
      </c>
      <c r="P64" t="str">
        <f t="shared" si="1"/>
        <v>ok</v>
      </c>
    </row>
    <row r="65" spans="2:16" x14ac:dyDescent="0.3">
      <c r="B65" t="s">
        <v>594</v>
      </c>
      <c r="E65" t="s">
        <v>158</v>
      </c>
    </row>
    <row r="66" spans="2:16" x14ac:dyDescent="0.3">
      <c r="B66" t="s">
        <v>595</v>
      </c>
      <c r="E66">
        <v>966</v>
      </c>
      <c r="F66" s="1">
        <f>SUMIFS(DataSource!J:J,DataSource!R:R,E66,DataSource!G:G,"RON",DataSource!F:F,"PF")-SUMIFS(DataSource!K:K,DataSource!R:R,E66,DataSource!G:G,"RON",DataSource!F:F,"PF")</f>
        <v>0</v>
      </c>
      <c r="I66" s="1">
        <f>SUMIFS(DataSource!J:J,DataSource!R:R,E66,DataSource!G:G,"RON",DataSource!F:F,"PJ")-SUMIFS(DataSource!K:K,DataSource!R:R,E66,DataSource!G:G,"RON",DataSource!F:F,"PJ")</f>
        <v>0</v>
      </c>
      <c r="L66" s="1">
        <f>SUMIFS(DataSource!J:J,DataSource!R:R,E66,DataSource!G:G,"DEV",DataSource!F:F,"PF")-SUMIFS(DataSource!K:K,DataSource!R:R,E66,DataSource!G:G,"DEV",DataSource!F:F,"PF")</f>
        <v>0</v>
      </c>
      <c r="M66" s="1">
        <f>SUMIFS(DataSource!J:J,DataSource!R:R,E66,DataSource!G:G,"DEV",DataSource!F:F,"PJ")-SUMIFS(DataSource!K:K,DataSource!R:R,E66, DataSource!G:G,"DEV",DataSource!F:F,"PJ")</f>
        <v>0</v>
      </c>
      <c r="O66" s="1">
        <f>SUM(F66:M66)</f>
        <v>0</v>
      </c>
      <c r="P66" t="str">
        <f>IF(O66=SUM(F66:N66),"ok","err")</f>
        <v>ok</v>
      </c>
    </row>
    <row r="67" spans="2:16" x14ac:dyDescent="0.3">
      <c r="B67" t="s">
        <v>596</v>
      </c>
      <c r="E67">
        <v>967</v>
      </c>
      <c r="F67" s="1">
        <f>SUMIFS(DataSource!J:J,DataSource!R:R,E67,DataSource!G:G,"RON",DataSource!F:F,"PF")-SUMIFS(DataSource!K:K,DataSource!R:R,E67,DataSource!G:G,"RON",DataSource!F:F,"PF")</f>
        <v>0</v>
      </c>
      <c r="I67" s="1">
        <f>SUMIFS(DataSource!J:J,DataSource!R:R,E67,DataSource!G:G,"RON",DataSource!F:F,"PJ")-SUMIFS(DataSource!K:K,DataSource!R:R,E67,DataSource!G:G,"RON",DataSource!F:F,"PJ")</f>
        <v>0</v>
      </c>
      <c r="L67" s="1">
        <f>SUMIFS(DataSource!J:J,DataSource!R:R,E67,DataSource!G:G,"DEV",DataSource!F:F,"PF")-SUMIFS(DataSource!K:K,DataSource!R:R,E67,DataSource!G:G,"DEV",DataSource!F:F,"PF")</f>
        <v>0</v>
      </c>
      <c r="M67" s="1">
        <f>SUMIFS(DataSource!J:J,DataSource!R:R,E67,DataSource!G:G,"DEV",DataSource!F:F,"PJ")-SUMIFS(DataSource!K:K,DataSource!R:R,E67, DataSource!G:G,"DEV",DataSource!F:F,"PJ")</f>
        <v>0</v>
      </c>
      <c r="O67" s="1">
        <f>SUM(F67:M67)</f>
        <v>0</v>
      </c>
      <c r="P67" t="str">
        <f>IF(O67=SUM(F67:N67),"ok","err")</f>
        <v>ok</v>
      </c>
    </row>
    <row r="68" spans="2:16" x14ac:dyDescent="0.3">
      <c r="B68" t="s">
        <v>597</v>
      </c>
      <c r="E68">
        <v>968</v>
      </c>
      <c r="F68" s="1">
        <f>SUMIFS(DataSource!J:J,DataSource!R:R,E68,DataSource!G:G,"RON",DataSource!F:F,"PF")-SUMIFS(DataSource!K:K,DataSource!R:R,E68,DataSource!G:G,"RON",DataSource!F:F,"PF")</f>
        <v>0</v>
      </c>
      <c r="I68" s="1">
        <f>SUMIFS(DataSource!J:J,DataSource!R:R,E68,DataSource!G:G,"RON",DataSource!F:F,"PJ")-SUMIFS(DataSource!K:K,DataSource!R:R,E68,DataSource!G:G,"RON",DataSource!F:F,"PJ")</f>
        <v>0</v>
      </c>
      <c r="L68" s="1">
        <f>SUMIFS(DataSource!J:J,DataSource!R:R,E68,DataSource!G:G,"DEV",DataSource!F:F,"PF")-SUMIFS(DataSource!K:K,DataSource!R:R,E68,DataSource!G:G,"DEV",DataSource!F:F,"PF")</f>
        <v>0</v>
      </c>
      <c r="M68" s="1">
        <f>SUMIFS(DataSource!J:J,DataSource!R:R,E68,DataSource!G:G,"DEV",DataSource!F:F,"PJ")-SUMIFS(DataSource!K:K,DataSource!R:R,E68, DataSource!G:G,"DEV",DataSource!F:F,"PJ")</f>
        <v>0</v>
      </c>
      <c r="O68" s="1">
        <f>SUM(F68:M68)</f>
        <v>0</v>
      </c>
      <c r="P68" t="str">
        <f>IF(O68=SUM(F68:N68),"ok","err")</f>
        <v>ok</v>
      </c>
    </row>
    <row r="69" spans="2:16" x14ac:dyDescent="0.3">
      <c r="B69" t="s">
        <v>598</v>
      </c>
      <c r="E69" t="s">
        <v>158</v>
      </c>
    </row>
    <row r="70" spans="2:16" x14ac:dyDescent="0.3">
      <c r="B70" t="s">
        <v>599</v>
      </c>
      <c r="E70">
        <v>971</v>
      </c>
      <c r="F70" s="1">
        <f>SUMIFS(DataSource!J:J,DataSource!R:R,E70,DataSource!G:G,"RON",DataSource!F:F,"PF")-SUMIFS(DataSource!K:K,DataSource!R:R,E70,DataSource!G:G,"RON",DataSource!F:F,"PF")</f>
        <v>0</v>
      </c>
      <c r="I70" s="1">
        <f>SUMIFS(DataSource!J:J,DataSource!R:R,E70,DataSource!G:G,"RON",DataSource!F:F,"PJ")-SUMIFS(DataSource!K:K,DataSource!R:R,E70,DataSource!G:G,"RON",DataSource!F:F,"PJ")</f>
        <v>0</v>
      </c>
      <c r="L70" s="1">
        <f>SUMIFS(DataSource!J:J,DataSource!R:R,E70,DataSource!G:G,"DEV",DataSource!F:F,"PF")-SUMIFS(DataSource!K:K,DataSource!R:R,E70,DataSource!G:G,"DEV",DataSource!F:F,"PF")</f>
        <v>0</v>
      </c>
      <c r="M70" s="1">
        <f>SUMIFS(DataSource!J:J,DataSource!R:R,E70,DataSource!G:G,"DEV",DataSource!F:F,"PJ")-SUMIFS(DataSource!K:K,DataSource!R:R,E70, DataSource!G:G,"DEV",DataSource!F:F,"PJ")</f>
        <v>0</v>
      </c>
      <c r="O70" s="1">
        <f t="shared" ref="O70:O77" si="3">SUM(F70:M70)</f>
        <v>0</v>
      </c>
      <c r="P70" t="str">
        <f t="shared" ref="P70:P77" si="4">IF(O70=SUM(F70:N70),"ok","err")</f>
        <v>ok</v>
      </c>
    </row>
    <row r="71" spans="2:16" x14ac:dyDescent="0.3">
      <c r="B71" t="s">
        <v>600</v>
      </c>
      <c r="E71">
        <v>972</v>
      </c>
      <c r="F71" s="1">
        <f>SUMIFS(DataSource!J:J,DataSource!R:R,E71,DataSource!G:G,"RON",DataSource!F:F,"PF")-SUMIFS(DataSource!K:K,DataSource!R:R,E71,DataSource!G:G,"RON",DataSource!F:F,"PF")</f>
        <v>0</v>
      </c>
      <c r="I71" s="1">
        <f>SUMIFS(DataSource!J:J,DataSource!R:R,E71,DataSource!G:G,"RON",DataSource!F:F,"PJ")-SUMIFS(DataSource!K:K,DataSource!R:R,E71,DataSource!G:G,"RON",DataSource!F:F,"PJ")</f>
        <v>0</v>
      </c>
      <c r="L71" s="1">
        <f>SUMIFS(DataSource!J:J,DataSource!R:R,E71,DataSource!G:G,"DEV",DataSource!F:F,"PF")-SUMIFS(DataSource!K:K,DataSource!R:R,E71,DataSource!G:G,"DEV",DataSource!F:F,"PF")</f>
        <v>0</v>
      </c>
      <c r="M71" s="1">
        <f>SUMIFS(DataSource!J:J,DataSource!R:R,E71,DataSource!G:G,"DEV",DataSource!F:F,"PJ")-SUMIFS(DataSource!K:K,DataSource!R:R,E71, DataSource!G:G,"DEV",DataSource!F:F,"PJ")</f>
        <v>0</v>
      </c>
      <c r="O71" s="1">
        <f t="shared" si="3"/>
        <v>0</v>
      </c>
      <c r="P71" t="str">
        <f t="shared" si="4"/>
        <v>ok</v>
      </c>
    </row>
    <row r="72" spans="2:16" x14ac:dyDescent="0.3">
      <c r="B72" t="s">
        <v>601</v>
      </c>
      <c r="E72">
        <v>980</v>
      </c>
      <c r="F72" s="1">
        <f>SUMIFS(DataSource!J:J,DataSource!R:R,E72,DataSource!G:G,"RON",DataSource!F:F,"PF")-SUMIFS(DataSource!K:K,DataSource!R:R,E72,DataSource!G:G,"RON",DataSource!F:F,"PF")</f>
        <v>0</v>
      </c>
      <c r="I72" s="1">
        <f>SUMIFS(DataSource!J:J,DataSource!R:R,E72,DataSource!G:G,"RON",DataSource!F:F,"PJ")-SUMIFS(DataSource!K:K,DataSource!R:R,E72,DataSource!G:G,"RON",DataSource!F:F,"PJ")</f>
        <v>0</v>
      </c>
      <c r="L72" s="1">
        <f>SUMIFS(DataSource!J:J,DataSource!R:R,E72,DataSource!G:G,"DEV",DataSource!F:F,"PF")-SUMIFS(DataSource!K:K,DataSource!R:R,E72,DataSource!G:G,"DEV",DataSource!F:F,"PF")</f>
        <v>0</v>
      </c>
      <c r="M72" s="1">
        <f>SUMIFS(DataSource!J:J,DataSource!R:R,E72,DataSource!G:G,"DEV",DataSource!F:F,"PJ")-SUMIFS(DataSource!K:K,DataSource!R:R,E72, DataSource!G:G,"DEV",DataSource!F:F,"PJ")</f>
        <v>0</v>
      </c>
      <c r="O72" s="1">
        <f t="shared" si="3"/>
        <v>0</v>
      </c>
      <c r="P72" t="str">
        <f t="shared" si="4"/>
        <v>ok</v>
      </c>
    </row>
    <row r="73" spans="2:16" x14ac:dyDescent="0.3">
      <c r="B73" t="s">
        <v>602</v>
      </c>
      <c r="E73">
        <v>981</v>
      </c>
      <c r="F73" s="1">
        <f>SUMIFS(DataSource!J:J,DataSource!R:R,E73,DataSource!G:G,"RON",DataSource!F:F,"PF")-SUMIFS(DataSource!K:K,DataSource!R:R,E73,DataSource!G:G,"RON",DataSource!F:F,"PF")</f>
        <v>0</v>
      </c>
      <c r="I73" s="1">
        <f>SUMIFS(DataSource!J:J,DataSource!R:R,E73,DataSource!G:G,"RON",DataSource!F:F,"PJ")-SUMIFS(DataSource!K:K,DataSource!R:R,E73,DataSource!G:G,"RON",DataSource!F:F,"PJ")</f>
        <v>0</v>
      </c>
      <c r="L73" s="1">
        <f>SUMIFS(DataSource!J:J,DataSource!R:R,E73,DataSource!G:G,"DEV",DataSource!F:F,"PF")-SUMIFS(DataSource!K:K,DataSource!R:R,E73,DataSource!G:G,"DEV",DataSource!F:F,"PF")</f>
        <v>0</v>
      </c>
      <c r="M73" s="1">
        <f>SUMIFS(DataSource!J:J,DataSource!R:R,E73,DataSource!G:G,"DEV",DataSource!F:F,"PJ")-SUMIFS(DataSource!K:K,DataSource!R:R,E73, DataSource!G:G,"DEV",DataSource!F:F,"PJ")</f>
        <v>0</v>
      </c>
      <c r="O73" s="1">
        <f t="shared" si="3"/>
        <v>0</v>
      </c>
      <c r="P73" t="str">
        <f t="shared" si="4"/>
        <v>ok</v>
      </c>
    </row>
    <row r="74" spans="2:16" x14ac:dyDescent="0.3">
      <c r="B74" t="s">
        <v>603</v>
      </c>
      <c r="E74">
        <v>982</v>
      </c>
      <c r="F74" s="1">
        <f>SUMIFS(DataSource!J:J,DataSource!R:R,E74,DataSource!G:G,"RON",DataSource!F:F,"PF")-SUMIFS(DataSource!K:K,DataSource!R:R,E74,DataSource!G:G,"RON",DataSource!F:F,"PF")</f>
        <v>0</v>
      </c>
      <c r="I74" s="1">
        <f>SUMIFS(DataSource!J:J,DataSource!R:R,E74,DataSource!G:G,"RON",DataSource!F:F,"PJ")-SUMIFS(DataSource!K:K,DataSource!R:R,E74,DataSource!G:G,"RON",DataSource!F:F,"PJ")</f>
        <v>0</v>
      </c>
      <c r="L74" s="1">
        <f>SUMIFS(DataSource!J:J,DataSource!R:R,E74,DataSource!G:G,"DEV",DataSource!F:F,"PF")-SUMIFS(DataSource!K:K,DataSource!R:R,E74,DataSource!G:G,"DEV",DataSource!F:F,"PF")</f>
        <v>0</v>
      </c>
      <c r="M74" s="1">
        <f>SUMIFS(DataSource!J:J,DataSource!R:R,E74,DataSource!G:G,"DEV",DataSource!F:F,"PJ")-SUMIFS(DataSource!K:K,DataSource!R:R,E74, DataSource!G:G,"DEV",DataSource!F:F,"PJ")</f>
        <v>0</v>
      </c>
      <c r="O74" s="1">
        <f t="shared" si="3"/>
        <v>0</v>
      </c>
      <c r="P74" t="str">
        <f t="shared" si="4"/>
        <v>ok</v>
      </c>
    </row>
    <row r="75" spans="2:16" x14ac:dyDescent="0.3">
      <c r="B75" t="s">
        <v>604</v>
      </c>
      <c r="E75">
        <v>983</v>
      </c>
      <c r="F75" s="1">
        <f>SUMIFS(DataSource!J:J,DataSource!R:R,E75,DataSource!G:G,"RON",DataSource!F:F,"PF")-SUMIFS(DataSource!K:K,DataSource!R:R,E75,DataSource!G:G,"RON",DataSource!F:F,"PF")</f>
        <v>0</v>
      </c>
      <c r="I75" s="1">
        <f>SUMIFS(DataSource!J:J,DataSource!R:R,E75,DataSource!G:G,"RON",DataSource!F:F,"PJ")-SUMIFS(DataSource!K:K,DataSource!R:R,E75,DataSource!G:G,"RON",DataSource!F:F,"PJ")</f>
        <v>0</v>
      </c>
      <c r="L75" s="1">
        <f>SUMIFS(DataSource!J:J,DataSource!R:R,E75,DataSource!G:G,"DEV",DataSource!F:F,"PF")-SUMIFS(DataSource!K:K,DataSource!R:R,E75,DataSource!G:G,"DEV",DataSource!F:F,"PF")</f>
        <v>0</v>
      </c>
      <c r="M75" s="1">
        <f>SUMIFS(DataSource!J:J,DataSource!R:R,E75,DataSource!G:G,"DEV",DataSource!F:F,"PJ")-SUMIFS(DataSource!K:K,DataSource!R:R,E75, DataSource!G:G,"DEV",DataSource!F:F,"PJ")</f>
        <v>0</v>
      </c>
      <c r="O75" s="1">
        <f t="shared" si="3"/>
        <v>0</v>
      </c>
      <c r="P75" t="str">
        <f t="shared" si="4"/>
        <v>ok</v>
      </c>
    </row>
    <row r="76" spans="2:16" x14ac:dyDescent="0.3">
      <c r="B76" t="s">
        <v>605</v>
      </c>
      <c r="E76">
        <v>987</v>
      </c>
      <c r="F76" s="1">
        <f>SUMIFS(DataSource!J:J,DataSource!R:R,E76,DataSource!G:G,"RON",DataSource!F:F,"PF")-SUMIFS(DataSource!K:K,DataSource!R:R,E76,DataSource!G:G,"RON",DataSource!F:F,"PF")</f>
        <v>0</v>
      </c>
      <c r="I76" s="1">
        <f>SUMIFS(DataSource!J:J,DataSource!R:R,E76,DataSource!G:G,"RON",DataSource!F:F,"PJ")-SUMIFS(DataSource!K:K,DataSource!R:R,E76,DataSource!G:G,"RON",DataSource!F:F,"PJ")</f>
        <v>0</v>
      </c>
      <c r="L76" s="1">
        <f>SUMIFS(DataSource!J:J,DataSource!R:R,E76,DataSource!G:G,"DEV",DataSource!F:F,"PF")-SUMIFS(DataSource!K:K,DataSource!R:R,E76,DataSource!G:G,"DEV",DataSource!F:F,"PF")</f>
        <v>0</v>
      </c>
      <c r="M76" s="1">
        <f>SUMIFS(DataSource!J:J,DataSource!R:R,E76,DataSource!G:G,"DEV",DataSource!F:F,"PJ")-SUMIFS(DataSource!K:K,DataSource!R:R,E76, DataSource!G:G,"DEV",DataSource!F:F,"PJ")</f>
        <v>0</v>
      </c>
      <c r="O76" s="1">
        <f t="shared" si="3"/>
        <v>0</v>
      </c>
      <c r="P76" t="str">
        <f t="shared" si="4"/>
        <v>ok</v>
      </c>
    </row>
    <row r="77" spans="2:16" x14ac:dyDescent="0.3">
      <c r="B77" t="s">
        <v>605</v>
      </c>
      <c r="E77">
        <v>988</v>
      </c>
      <c r="F77" s="1">
        <f>SUMIFS(DataSource!J:J,DataSource!R:R,E77,DataSource!G:G,"RON",DataSource!F:F,"PF")-SUMIFS(DataSource!K:K,DataSource!R:R,E77,DataSource!G:G,"RON",DataSource!F:F,"PF")</f>
        <v>0</v>
      </c>
      <c r="I77" s="1">
        <f>SUMIFS(DataSource!J:J,DataSource!R:R,E77,DataSource!G:G,"RON",DataSource!F:F,"PJ")-SUMIFS(DataSource!K:K,DataSource!R:R,E77,DataSource!G:G,"RON",DataSource!F:F,"PJ")</f>
        <v>0</v>
      </c>
      <c r="L77" s="1">
        <f>SUMIFS(DataSource!J:J,DataSource!R:R,E77,DataSource!G:G,"DEV",DataSource!F:F,"PF")-SUMIFS(DataSource!K:K,DataSource!R:R,E77,DataSource!G:G,"DEV",DataSource!F:F,"PF")</f>
        <v>0</v>
      </c>
      <c r="M77" s="1">
        <f>SUMIFS(DataSource!J:J,DataSource!R:R,E77,DataSource!G:G,"DEV",DataSource!F:F,"PJ")-SUMIFS(DataSource!K:K,DataSource!R:R,E77, DataSource!G:G,"DEV",DataSource!F:F,"PJ")</f>
        <v>0</v>
      </c>
      <c r="O77" s="1">
        <f t="shared" si="3"/>
        <v>0</v>
      </c>
      <c r="P77" t="str">
        <f t="shared" si="4"/>
        <v>ok</v>
      </c>
    </row>
    <row r="78" spans="2:16" x14ac:dyDescent="0.3">
      <c r="B78" t="s">
        <v>606</v>
      </c>
    </row>
    <row r="80" spans="2:16" x14ac:dyDescent="0.3">
      <c r="D80" t="s">
        <v>498</v>
      </c>
      <c r="M80" s="1" t="s">
        <v>499</v>
      </c>
    </row>
    <row r="81" spans="4:13" x14ac:dyDescent="0.3">
      <c r="D81" t="s">
        <v>500</v>
      </c>
      <c r="M81" s="1" t="s">
        <v>501</v>
      </c>
    </row>
    <row r="82" spans="4:13" x14ac:dyDescent="0.3">
      <c r="D82" t="s">
        <v>502</v>
      </c>
    </row>
    <row r="83" spans="4:13" x14ac:dyDescent="0.3">
      <c r="D83" t="s">
        <v>503</v>
      </c>
      <c r="M83" s="1" t="s">
        <v>504</v>
      </c>
    </row>
    <row r="84" spans="4:13" x14ac:dyDescent="0.3">
      <c r="D84" t="s">
        <v>505</v>
      </c>
      <c r="M84" s="1"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3"/>
  <sheetViews>
    <sheetView topLeftCell="A433" workbookViewId="0">
      <selection activeCell="B8" sqref="B8"/>
    </sheetView>
  </sheetViews>
  <sheetFormatPr defaultRowHeight="14.4" x14ac:dyDescent="0.3"/>
  <cols>
    <col min="8" max="8" width="13.77734375" style="1" bestFit="1" customWidth="1"/>
  </cols>
  <sheetData>
    <row r="1" spans="1:13" x14ac:dyDescent="0.3">
      <c r="A1">
        <f>COLUMN()</f>
        <v>1</v>
      </c>
      <c r="B1">
        <f>COLUMN()</f>
        <v>2</v>
      </c>
      <c r="C1">
        <f>COLUMN()</f>
        <v>3</v>
      </c>
      <c r="D1">
        <f>COLUMN()</f>
        <v>4</v>
      </c>
      <c r="E1">
        <f>COLUMN()</f>
        <v>5</v>
      </c>
      <c r="F1">
        <f>COLUMN()</f>
        <v>6</v>
      </c>
      <c r="G1">
        <f>COLUMN()</f>
        <v>7</v>
      </c>
      <c r="H1" s="1">
        <f>COLUMN()</f>
        <v>8</v>
      </c>
      <c r="I1">
        <f>COLUMN()</f>
        <v>9</v>
      </c>
      <c r="J1">
        <f>COLUMN()</f>
        <v>10</v>
      </c>
      <c r="K1">
        <f>COLUMN()</f>
        <v>11</v>
      </c>
    </row>
    <row r="2" spans="1:13" x14ac:dyDescent="0.3">
      <c r="B2" t="s">
        <v>607</v>
      </c>
    </row>
    <row r="4" spans="1:13" x14ac:dyDescent="0.3">
      <c r="B4" t="s">
        <v>608</v>
      </c>
    </row>
    <row r="5" spans="1:13" x14ac:dyDescent="0.3">
      <c r="B5" t="s">
        <v>609</v>
      </c>
      <c r="H5" s="1" t="s">
        <v>391</v>
      </c>
      <c r="I5" t="s">
        <v>451</v>
      </c>
      <c r="K5" t="s">
        <v>393</v>
      </c>
    </row>
    <row r="6" spans="1:13" x14ac:dyDescent="0.3">
      <c r="B6" t="s">
        <v>610</v>
      </c>
      <c r="H6" s="1" t="s">
        <v>394</v>
      </c>
      <c r="I6" t="s">
        <v>452</v>
      </c>
      <c r="K6" t="s">
        <v>393</v>
      </c>
    </row>
    <row r="7" spans="1:13" x14ac:dyDescent="0.3">
      <c r="B7" t="s">
        <v>1003</v>
      </c>
      <c r="H7" s="1" t="s">
        <v>396</v>
      </c>
      <c r="I7" t="s">
        <v>454</v>
      </c>
      <c r="K7" t="s">
        <v>398</v>
      </c>
    </row>
    <row r="8" spans="1:13" x14ac:dyDescent="0.3">
      <c r="G8">
        <v>1</v>
      </c>
    </row>
    <row r="9" spans="1:13" x14ac:dyDescent="0.3">
      <c r="B9" t="s">
        <v>611</v>
      </c>
      <c r="K9" t="s">
        <v>400</v>
      </c>
    </row>
    <row r="10" spans="1:13" x14ac:dyDescent="0.3">
      <c r="F10" t="s">
        <v>402</v>
      </c>
      <c r="H10" s="1" t="s">
        <v>612</v>
      </c>
      <c r="J10" t="s">
        <v>613</v>
      </c>
    </row>
    <row r="12" spans="1:13" x14ac:dyDescent="0.3">
      <c r="B12" t="s">
        <v>62</v>
      </c>
      <c r="F12" t="s">
        <v>45</v>
      </c>
      <c r="H12" s="1">
        <v>1</v>
      </c>
      <c r="J12">
        <v>2</v>
      </c>
    </row>
    <row r="13" spans="1:13" x14ac:dyDescent="0.3">
      <c r="B13" t="s">
        <v>614</v>
      </c>
    </row>
    <row r="14" spans="1:13" x14ac:dyDescent="0.3">
      <c r="B14" t="s">
        <v>615</v>
      </c>
    </row>
    <row r="15" spans="1:13" x14ac:dyDescent="0.3">
      <c r="B15" t="s">
        <v>616</v>
      </c>
      <c r="F15">
        <v>110</v>
      </c>
      <c r="H15" s="1">
        <f>SUM(H16,H22,H27,H32,H35,H38,H41,H42,H43,H44,H45)</f>
        <v>296</v>
      </c>
      <c r="J15">
        <f>SUM(J16,J22,J27,J32,J35,J38,J41,J42,J43,J44,J45)</f>
        <v>0</v>
      </c>
      <c r="L15" t="str">
        <f>IF(H15=SUM(H16,H22,H27,H32,H35,H38,H41,H42,H43,H44,H45),"ok","err")</f>
        <v>ok</v>
      </c>
      <c r="M15" t="str">
        <f>IF(J15=SUM(J16,J22,J27,J32,J35,J38,J41,J42,J43,J44,J45),"ok","err")</f>
        <v>ok</v>
      </c>
    </row>
    <row r="16" spans="1:13" x14ac:dyDescent="0.3">
      <c r="B16" t="s">
        <v>617</v>
      </c>
      <c r="F16">
        <v>111</v>
      </c>
      <c r="H16" s="1">
        <f>SUM(H17:I21)</f>
        <v>0</v>
      </c>
      <c r="J16">
        <f>SUM(J17:K21)</f>
        <v>0</v>
      </c>
      <c r="L16" t="str">
        <f>IF(H16=SUM(H17:I21),"ok","err")</f>
        <v>ok</v>
      </c>
      <c r="M16" t="str">
        <f>IF(J16=SUM(J17:K21),"ok","err")</f>
        <v>ok</v>
      </c>
    </row>
    <row r="17" spans="2:13" x14ac:dyDescent="0.3">
      <c r="B17" t="s">
        <v>422</v>
      </c>
      <c r="F17">
        <v>112</v>
      </c>
      <c r="H17" s="1">
        <f>SUMIFS(DataSource!$J:$J,DataSource!T:T, $F17, DataSource!$G:$G,"RON")</f>
        <v>0</v>
      </c>
      <c r="J17">
        <f>SUMIFS(DataSource!$J:$J,DataSource!T:T, $F17, DataSource!$G:$G,"DEV")</f>
        <v>0</v>
      </c>
    </row>
    <row r="18" spans="2:13" x14ac:dyDescent="0.3">
      <c r="B18" t="s">
        <v>423</v>
      </c>
      <c r="F18">
        <v>113</v>
      </c>
      <c r="H18" s="1">
        <f>SUMIFS(DataSource!$J:$J,DataSource!T:T, $F18, DataSource!$G:$G,"RON")</f>
        <v>0</v>
      </c>
      <c r="J18">
        <f>SUMIFS(DataSource!$J:$J,DataSource!T:T, $F18, DataSource!$G:$G,"DEV")</f>
        <v>0</v>
      </c>
    </row>
    <row r="19" spans="2:13" x14ac:dyDescent="0.3">
      <c r="B19" t="s">
        <v>424</v>
      </c>
      <c r="F19">
        <v>114</v>
      </c>
      <c r="H19" s="1">
        <f>SUMIFS(DataSource!$J:$J,DataSource!T:T, $F19, DataSource!$G:$G,"RON")</f>
        <v>0</v>
      </c>
      <c r="J19">
        <f>SUMIFS(DataSource!$J:$J,DataSource!T:T, $F19, DataSource!$G:$G,"DEV")</f>
        <v>0</v>
      </c>
    </row>
    <row r="20" spans="2:13" x14ac:dyDescent="0.3">
      <c r="B20" t="s">
        <v>425</v>
      </c>
      <c r="F20">
        <v>115</v>
      </c>
      <c r="H20" s="1">
        <f>SUMIFS(DataSource!$J:$J,DataSource!T:T, $F20, DataSource!$G:$G,"RON")</f>
        <v>0</v>
      </c>
      <c r="J20">
        <f>SUMIFS(DataSource!$J:$J,DataSource!T:T, $F20, DataSource!$G:$G,"DEV")</f>
        <v>0</v>
      </c>
    </row>
    <row r="21" spans="2:13" x14ac:dyDescent="0.3">
      <c r="B21" t="s">
        <v>426</v>
      </c>
      <c r="F21">
        <v>116</v>
      </c>
      <c r="H21" s="1">
        <f>SUMIFS(DataSource!$J:$J,DataSource!T:T, $F21, DataSource!$G:$G,"RON")</f>
        <v>0</v>
      </c>
      <c r="J21">
        <f>SUMIFS(DataSource!$J:$J,DataSource!T:T, $F21, DataSource!$G:$G,"DEV")</f>
        <v>0</v>
      </c>
    </row>
    <row r="22" spans="2:13" x14ac:dyDescent="0.3">
      <c r="B22" t="s">
        <v>618</v>
      </c>
      <c r="F22">
        <v>117</v>
      </c>
      <c r="H22" s="1">
        <f>SUM(H23:I26)</f>
        <v>0</v>
      </c>
      <c r="J22">
        <f>SUM(J23:K26)</f>
        <v>0</v>
      </c>
      <c r="L22" t="str">
        <f>IF(H22=SUM(H23:I26),"ok","err")</f>
        <v>ok</v>
      </c>
      <c r="M22" t="str">
        <f>IF(J22=SUM(J23:K26),"ok","err")</f>
        <v>ok</v>
      </c>
    </row>
    <row r="23" spans="2:13" x14ac:dyDescent="0.3">
      <c r="B23" t="s">
        <v>428</v>
      </c>
      <c r="F23">
        <v>118</v>
      </c>
      <c r="H23" s="1">
        <f>SUMIFS(DataSource!$J:$J,DataSource!T:T, $F23, DataSource!$G:$G,"RON")</f>
        <v>0</v>
      </c>
      <c r="J23">
        <f>SUMIFS(DataSource!$J:$J,DataSource!T:T, $F23, DataSource!$G:$G,"DEV")</f>
        <v>0</v>
      </c>
    </row>
    <row r="24" spans="2:13" x14ac:dyDescent="0.3">
      <c r="B24" t="s">
        <v>429</v>
      </c>
      <c r="F24">
        <v>119</v>
      </c>
      <c r="H24" s="1">
        <f>SUMIFS(DataSource!$J:$J,DataSource!T:T, $F24, DataSource!$G:$G,"RON")</f>
        <v>0</v>
      </c>
      <c r="J24">
        <f>SUMIFS(DataSource!$J:$J,DataSource!T:T, $F24, DataSource!$G:$G,"DEV")</f>
        <v>0</v>
      </c>
    </row>
    <row r="25" spans="2:13" x14ac:dyDescent="0.3">
      <c r="B25" t="s">
        <v>430</v>
      </c>
      <c r="F25">
        <v>120</v>
      </c>
      <c r="H25" s="1">
        <f>SUMIFS(DataSource!$J:$J,DataSource!T:T, $F25, DataSource!$G:$G,"RON")</f>
        <v>0</v>
      </c>
      <c r="J25">
        <f>SUMIFS(DataSource!$J:$J,DataSource!T:T, $F25, DataSource!$G:$G,"DEV")</f>
        <v>0</v>
      </c>
    </row>
    <row r="26" spans="2:13" x14ac:dyDescent="0.3">
      <c r="B26" t="s">
        <v>431</v>
      </c>
      <c r="F26">
        <v>121</v>
      </c>
      <c r="H26" s="1">
        <f>SUMIFS(DataSource!$J:$J,DataSource!T:T, $F26, DataSource!$G:$G,"RON")</f>
        <v>0</v>
      </c>
      <c r="J26">
        <f>SUMIFS(DataSource!$J:$J,DataSource!T:T, $F26, DataSource!$G:$G,"DEV")</f>
        <v>0</v>
      </c>
    </row>
    <row r="27" spans="2:13" x14ac:dyDescent="0.3">
      <c r="B27" t="s">
        <v>619</v>
      </c>
      <c r="F27">
        <v>122</v>
      </c>
      <c r="H27" s="1">
        <f>H28+H31</f>
        <v>0</v>
      </c>
      <c r="J27">
        <f>J28+J31</f>
        <v>0</v>
      </c>
      <c r="L27" t="str">
        <f>IF(H27=H28+H31,"ok","err")</f>
        <v>ok</v>
      </c>
      <c r="M27" t="str">
        <f>IF(J27=J28+J31,"ok","err")</f>
        <v>ok</v>
      </c>
    </row>
    <row r="28" spans="2:13" x14ac:dyDescent="0.3">
      <c r="B28" t="s">
        <v>620</v>
      </c>
      <c r="F28">
        <v>123</v>
      </c>
      <c r="H28" s="1">
        <f>H29+H30</f>
        <v>0</v>
      </c>
      <c r="J28">
        <f>J29+J30</f>
        <v>0</v>
      </c>
      <c r="L28" t="str">
        <f>IF(H28=H29+H30,"ok","err")</f>
        <v>ok</v>
      </c>
      <c r="M28" t="str">
        <f>IF(J28=J29+J30,"ok","err")</f>
        <v>ok</v>
      </c>
    </row>
    <row r="29" spans="2:13" x14ac:dyDescent="0.3">
      <c r="B29" t="s">
        <v>433</v>
      </c>
      <c r="F29">
        <v>124</v>
      </c>
      <c r="H29" s="1">
        <f>SUMIFS(DataSource!$J:$J,DataSource!T:T, $F29, DataSource!$G:$G,"RON")</f>
        <v>0</v>
      </c>
      <c r="J29">
        <f>SUMIFS(DataSource!$J:$J,DataSource!T:T, $F29, DataSource!$G:$G,"DEV")</f>
        <v>0</v>
      </c>
    </row>
    <row r="30" spans="2:13" x14ac:dyDescent="0.3">
      <c r="B30" t="s">
        <v>434</v>
      </c>
      <c r="F30">
        <v>125</v>
      </c>
      <c r="H30" s="1">
        <f>SUMIFS(DataSource!$J:$J,DataSource!T:T, $F30, DataSource!$G:$G,"RON")</f>
        <v>0</v>
      </c>
      <c r="J30">
        <f>SUMIFS(DataSource!$J:$J,DataSource!T:T, $F30, DataSource!$G:$G,"DEV")</f>
        <v>0</v>
      </c>
    </row>
    <row r="31" spans="2:13" x14ac:dyDescent="0.3">
      <c r="B31" t="s">
        <v>435</v>
      </c>
      <c r="F31">
        <v>126</v>
      </c>
      <c r="H31" s="1">
        <f>SUMIFS(DataSource!$J:$J,DataSource!T:T, $F31, DataSource!$G:$G,"RON")</f>
        <v>0</v>
      </c>
      <c r="J31">
        <f>SUMIFS(DataSource!$J:$J,DataSource!T:T, $F31, DataSource!$G:$G,"DEV")</f>
        <v>0</v>
      </c>
    </row>
    <row r="32" spans="2:13" x14ac:dyDescent="0.3">
      <c r="B32" t="s">
        <v>621</v>
      </c>
      <c r="F32">
        <v>127</v>
      </c>
      <c r="H32" s="1">
        <f>H33+H34</f>
        <v>0</v>
      </c>
      <c r="J32">
        <f>J33+J34</f>
        <v>0</v>
      </c>
      <c r="L32" t="str">
        <f>IF(H32=H33+H34,"ok","err")</f>
        <v>ok</v>
      </c>
      <c r="M32" t="str">
        <f>IF(J32=J33+J34,"ok","err")</f>
        <v>ok</v>
      </c>
    </row>
    <row r="33" spans="2:13" x14ac:dyDescent="0.3">
      <c r="B33" t="s">
        <v>437</v>
      </c>
      <c r="F33">
        <v>128</v>
      </c>
      <c r="H33" s="1">
        <f>SUMIFS(DataSource!$J:$J,DataSource!T:T, $F33, DataSource!$G:$G,"RON")</f>
        <v>0</v>
      </c>
      <c r="J33">
        <f>SUMIFS(DataSource!$J:$J,DataSource!T:T, $F33, DataSource!$G:$G,"DEV")</f>
        <v>0</v>
      </c>
    </row>
    <row r="34" spans="2:13" x14ac:dyDescent="0.3">
      <c r="B34" t="s">
        <v>438</v>
      </c>
      <c r="F34">
        <v>129</v>
      </c>
      <c r="H34" s="1">
        <f>SUMIFS(DataSource!$J:$J,DataSource!T:T, $F34, DataSource!$G:$G,"RON")</f>
        <v>0</v>
      </c>
      <c r="J34">
        <f>SUMIFS(DataSource!$J:$J,DataSource!T:T, $F34, DataSource!$G:$G,"DEV")</f>
        <v>0</v>
      </c>
    </row>
    <row r="35" spans="2:13" x14ac:dyDescent="0.3">
      <c r="B35" t="s">
        <v>622</v>
      </c>
      <c r="F35">
        <v>130</v>
      </c>
      <c r="H35" s="1">
        <f>H36+H37</f>
        <v>0</v>
      </c>
      <c r="J35">
        <f>J36+J37</f>
        <v>0</v>
      </c>
      <c r="L35" t="str">
        <f>IF(H35=H36+H37,"ok","err")</f>
        <v>ok</v>
      </c>
      <c r="M35" t="str">
        <f>IF(J35=J36+J37,"ok","err")</f>
        <v>ok</v>
      </c>
    </row>
    <row r="36" spans="2:13" x14ac:dyDescent="0.3">
      <c r="B36" t="s">
        <v>440</v>
      </c>
      <c r="F36">
        <v>131</v>
      </c>
      <c r="J36">
        <f>SUMIFS(DataSource!$J:$J,DataSource!T:T, $F36, DataSource!$G:$G,"DEV")</f>
        <v>0</v>
      </c>
    </row>
    <row r="37" spans="2:13" x14ac:dyDescent="0.3">
      <c r="B37" t="s">
        <v>441</v>
      </c>
      <c r="F37">
        <v>132</v>
      </c>
      <c r="H37" s="1">
        <f>SUMIFS(DataSource!$J:$J,DataSource!T:T, $F37, DataSource!$G:$G,"RON")</f>
        <v>0</v>
      </c>
      <c r="J37">
        <f>SUMIFS(DataSource!$J:$J,DataSource!T:T, $F37, DataSource!$G:$G,"DEV")</f>
        <v>0</v>
      </c>
    </row>
    <row r="38" spans="2:13" x14ac:dyDescent="0.3">
      <c r="B38" t="s">
        <v>623</v>
      </c>
      <c r="F38">
        <v>133</v>
      </c>
      <c r="H38" s="1">
        <f>H39+H40</f>
        <v>296</v>
      </c>
      <c r="J38">
        <f>J39+J40</f>
        <v>0</v>
      </c>
      <c r="L38" t="str">
        <f>IF(H38=H39+H40,"ok","err")</f>
        <v>ok</v>
      </c>
      <c r="M38" t="str">
        <f>IF(J38=J39+J40,"ok","err")</f>
        <v>ok</v>
      </c>
    </row>
    <row r="39" spans="2:13" x14ac:dyDescent="0.3">
      <c r="B39" t="s">
        <v>443</v>
      </c>
      <c r="F39">
        <v>134</v>
      </c>
      <c r="H39" s="1">
        <f>SUMIFS(DataSource!$J:$J,DataSource!T:T, $F39, DataSource!$G:$G,"RON")</f>
        <v>296</v>
      </c>
      <c r="J39">
        <f>SUMIFS(DataSource!$J:$J,DataSource!T:T, $F39, DataSource!$G:$G,"DEV")</f>
        <v>0</v>
      </c>
    </row>
    <row r="40" spans="2:13" x14ac:dyDescent="0.3">
      <c r="B40" t="s">
        <v>444</v>
      </c>
      <c r="F40">
        <v>135</v>
      </c>
      <c r="H40" s="1">
        <f>SUMIFS(DataSource!$J:$J,DataSource!T:T, $F40, DataSource!$G:$G,"RON")</f>
        <v>0</v>
      </c>
      <c r="J40">
        <f>SUMIFS(DataSource!$J:$J,DataSource!T:T, $F40, DataSource!$G:$G,"DEV")</f>
        <v>0</v>
      </c>
    </row>
    <row r="41" spans="2:13" x14ac:dyDescent="0.3">
      <c r="B41" t="s">
        <v>624</v>
      </c>
      <c r="F41">
        <v>136</v>
      </c>
      <c r="H41" s="1">
        <f>SUMIFS(DataSource!$J:$J,DataSource!T:T, $F41, DataSource!$G:$G,"RON")</f>
        <v>0</v>
      </c>
      <c r="J41">
        <f>SUMIFS(DataSource!$J:$J,DataSource!T:T, $F41, DataSource!$G:$G,"DEV")</f>
        <v>0</v>
      </c>
    </row>
    <row r="42" spans="2:13" x14ac:dyDescent="0.3">
      <c r="B42" t="s">
        <v>625</v>
      </c>
      <c r="F42">
        <v>137</v>
      </c>
      <c r="H42" s="1">
        <f>SUMIFS(DataSource!$J:$J,DataSource!T:T, $F42, DataSource!$G:$G,"RON")</f>
        <v>0</v>
      </c>
      <c r="J42">
        <f>SUMIFS(DataSource!$J:$J,DataSource!T:T, $F42, DataSource!$G:$G,"DEV")</f>
        <v>0</v>
      </c>
    </row>
    <row r="43" spans="2:13" x14ac:dyDescent="0.3">
      <c r="B43" t="s">
        <v>626</v>
      </c>
      <c r="F43">
        <v>140</v>
      </c>
      <c r="H43" s="1">
        <f>SUMIFS(DataSource!$J:$J,DataSource!T:T, $F43, DataSource!$G:$G,"RON")</f>
        <v>0</v>
      </c>
      <c r="J43">
        <f>SUMIFS(DataSource!$J:$J,DataSource!T:T, $F43, DataSource!$G:$G,"DEV")</f>
        <v>0</v>
      </c>
    </row>
    <row r="44" spans="2:13" x14ac:dyDescent="0.3">
      <c r="B44" t="s">
        <v>627</v>
      </c>
      <c r="F44">
        <v>141</v>
      </c>
      <c r="H44" s="1">
        <f>SUMIFS(DataSource!$J:$J,DataSource!T:T, $F44, DataSource!$G:$G,"RON")</f>
        <v>0</v>
      </c>
      <c r="J44">
        <f>SUMIFS(DataSource!$J:$J,DataSource!T:T, $F44, DataSource!$G:$G,"DEV")</f>
        <v>0</v>
      </c>
    </row>
    <row r="45" spans="2:13" x14ac:dyDescent="0.3">
      <c r="B45" t="s">
        <v>628</v>
      </c>
      <c r="F45">
        <v>144</v>
      </c>
      <c r="H45" s="1">
        <f>SUMIFS(DataSource!$J:$J,DataSource!T:T, $F45, DataSource!$G:$G,"RON")</f>
        <v>0</v>
      </c>
      <c r="J45">
        <f>SUMIFS(DataSource!$J:$J,DataSource!T:T, $F45, DataSource!$G:$G,"DEV")</f>
        <v>0</v>
      </c>
    </row>
    <row r="46" spans="2:13" x14ac:dyDescent="0.3">
      <c r="B46" t="s">
        <v>629</v>
      </c>
      <c r="F46">
        <v>145</v>
      </c>
      <c r="H46" s="1">
        <f>H47+H53+H69+H74+H77+H80+H83+H84+H85+H86+H87</f>
        <v>1844</v>
      </c>
      <c r="J46">
        <f>J47+J53+J69+J74+J77+J80+J83+J84+J85+J86+J87</f>
        <v>0</v>
      </c>
      <c r="L46" t="str">
        <f>IF(H46=H47+H53+H69+H74+H77+H80+H83+H84+H85+H86+H87,"ok","err")</f>
        <v>ok</v>
      </c>
      <c r="M46" t="str">
        <f>IF(J46=J47+J53+J69+J74+J77+J80+J83+J84+J85+J86+J87,"ok","err")</f>
        <v>ok</v>
      </c>
    </row>
    <row r="47" spans="2:13" x14ac:dyDescent="0.3">
      <c r="B47" t="s">
        <v>617</v>
      </c>
      <c r="F47">
        <v>146</v>
      </c>
      <c r="H47" s="1">
        <f>SUM(H48:I52)</f>
        <v>0</v>
      </c>
      <c r="J47">
        <f>SUM(J48:K52)</f>
        <v>0</v>
      </c>
      <c r="L47" t="str">
        <f>IF(H47=SUM(H48:I52),"ok","err")</f>
        <v>ok</v>
      </c>
      <c r="M47" t="str">
        <f>IF(J47=SUM(J48:K52),"ok","err")</f>
        <v>ok</v>
      </c>
    </row>
    <row r="48" spans="2:13" x14ac:dyDescent="0.3">
      <c r="B48" t="s">
        <v>422</v>
      </c>
      <c r="F48">
        <v>147</v>
      </c>
      <c r="H48" s="1">
        <f>SUMIFS(DataSource!$J:$J,DataSource!T:T, $F48, DataSource!$G:$G,"RON")</f>
        <v>0</v>
      </c>
      <c r="J48">
        <f>SUMIFS(DataSource!$J:$J,DataSource!T:T, $F48, DataSource!$G:$G,"DEV")</f>
        <v>0</v>
      </c>
    </row>
    <row r="49" spans="2:13" x14ac:dyDescent="0.3">
      <c r="B49" t="s">
        <v>423</v>
      </c>
      <c r="F49">
        <v>148</v>
      </c>
      <c r="H49" s="1">
        <f>SUMIFS(DataSource!$J:$J,DataSource!T:T, $F49, DataSource!$G:$G,"RON")</f>
        <v>0</v>
      </c>
      <c r="J49">
        <f>SUMIFS(DataSource!$J:$J,DataSource!T:T, $F49, DataSource!$G:$G,"DEV")</f>
        <v>0</v>
      </c>
    </row>
    <row r="50" spans="2:13" x14ac:dyDescent="0.3">
      <c r="B50" t="s">
        <v>424</v>
      </c>
      <c r="F50">
        <v>149</v>
      </c>
      <c r="H50" s="1">
        <f>SUMIFS(DataSource!$J:$J,DataSource!T:T, $F50, DataSource!$G:$G,"RON")</f>
        <v>0</v>
      </c>
      <c r="J50">
        <f>SUMIFS(DataSource!$J:$J,DataSource!T:T, $F50, DataSource!$G:$G,"DEV")</f>
        <v>0</v>
      </c>
    </row>
    <row r="51" spans="2:13" x14ac:dyDescent="0.3">
      <c r="B51" t="s">
        <v>425</v>
      </c>
      <c r="F51">
        <v>150</v>
      </c>
      <c r="H51" s="1">
        <f>SUMIFS(DataSource!$J:$J,DataSource!T:T, $F51, DataSource!$G:$G,"RON")</f>
        <v>0</v>
      </c>
      <c r="J51">
        <f>SUMIFS(DataSource!$J:$J,DataSource!T:T, $F51, DataSource!$G:$G,"DEV")</f>
        <v>0</v>
      </c>
    </row>
    <row r="52" spans="2:13" x14ac:dyDescent="0.3">
      <c r="B52" t="s">
        <v>426</v>
      </c>
      <c r="F52">
        <v>151</v>
      </c>
      <c r="H52" s="1">
        <f>SUMIFS(DataSource!$J:$J,DataSource!T:T, $F52, DataSource!$G:$G,"RON")</f>
        <v>0</v>
      </c>
      <c r="J52">
        <f>SUMIFS(DataSource!$J:$J,DataSource!T:T, $F52, DataSource!$G:$G,"DEV")</f>
        <v>0</v>
      </c>
    </row>
    <row r="53" spans="2:13" x14ac:dyDescent="0.3">
      <c r="B53" t="s">
        <v>618</v>
      </c>
      <c r="F53">
        <v>152</v>
      </c>
      <c r="H53" s="1">
        <f>SUM(H54:I57)</f>
        <v>0</v>
      </c>
      <c r="J53">
        <f>SUM(J54:K57)</f>
        <v>0</v>
      </c>
      <c r="L53" t="str">
        <f>IF(H53=SUM(H54:I57),"ok","err")</f>
        <v>ok</v>
      </c>
      <c r="M53" t="str">
        <f>IF(J53=SUM(J54:K57),"ok","err")</f>
        <v>ok</v>
      </c>
    </row>
    <row r="54" spans="2:13" x14ac:dyDescent="0.3">
      <c r="B54" t="s">
        <v>428</v>
      </c>
      <c r="F54">
        <v>153</v>
      </c>
      <c r="H54" s="1">
        <f>SUMIFS(DataSource!$J:$J,DataSource!T:T, $F54, DataSource!$G:$G,"RON")</f>
        <v>0</v>
      </c>
      <c r="J54">
        <f>SUMIFS(DataSource!$J:$J,DataSource!T:T, $F54, DataSource!$G:$G,"DEV")</f>
        <v>0</v>
      </c>
    </row>
    <row r="55" spans="2:13" x14ac:dyDescent="0.3">
      <c r="B55" t="s">
        <v>429</v>
      </c>
      <c r="F55">
        <v>154</v>
      </c>
      <c r="H55" s="1">
        <f>SUMIFS(DataSource!$J:$J,DataSource!T:T, $F55, DataSource!$G:$G,"RON")</f>
        <v>0</v>
      </c>
      <c r="J55">
        <f>SUMIFS(DataSource!$J:$J,DataSource!T:T, $F55, DataSource!$G:$G,"DEV")</f>
        <v>0</v>
      </c>
    </row>
    <row r="56" spans="2:13" x14ac:dyDescent="0.3">
      <c r="B56" t="s">
        <v>430</v>
      </c>
      <c r="F56">
        <v>155</v>
      </c>
      <c r="H56" s="1">
        <f>SUMIFS(DataSource!$J:$J,DataSource!T:T, $F56, DataSource!$G:$G,"RON")</f>
        <v>0</v>
      </c>
      <c r="J56">
        <f>SUMIFS(DataSource!$J:$J,DataSource!T:T, $F56, DataSource!$G:$G,"DEV")</f>
        <v>0</v>
      </c>
    </row>
    <row r="57" spans="2:13" x14ac:dyDescent="0.3">
      <c r="B57" t="s">
        <v>431</v>
      </c>
      <c r="F57">
        <v>156</v>
      </c>
      <c r="H57" s="1">
        <f>SUMIFS(DataSource!$J:$J,DataSource!T:T, $F57, DataSource!$G:$G,"RON")</f>
        <v>0</v>
      </c>
      <c r="J57">
        <f>SUMIFS(DataSource!$J:$J,DataSource!T:T, $F57, DataSource!$G:$G,"DEV")</f>
        <v>0</v>
      </c>
    </row>
    <row r="61" spans="2:13" x14ac:dyDescent="0.3">
      <c r="B61" t="s">
        <v>609</v>
      </c>
      <c r="H61" s="1" t="s">
        <v>391</v>
      </c>
      <c r="I61" t="s">
        <v>451</v>
      </c>
      <c r="K61" t="s">
        <v>393</v>
      </c>
    </row>
    <row r="62" spans="2:13" x14ac:dyDescent="0.3">
      <c r="B62" t="s">
        <v>630</v>
      </c>
      <c r="H62" s="1" t="s">
        <v>394</v>
      </c>
      <c r="I62" t="s">
        <v>452</v>
      </c>
      <c r="K62" t="s">
        <v>393</v>
      </c>
    </row>
    <row r="63" spans="2:13" x14ac:dyDescent="0.3">
      <c r="B63" t="s">
        <v>453</v>
      </c>
      <c r="H63" s="1" t="s">
        <v>396</v>
      </c>
      <c r="I63" t="s">
        <v>454</v>
      </c>
      <c r="K63" t="s">
        <v>398</v>
      </c>
    </row>
    <row r="64" spans="2:13" x14ac:dyDescent="0.3">
      <c r="G64">
        <v>1</v>
      </c>
    </row>
    <row r="65" spans="2:13" x14ac:dyDescent="0.3">
      <c r="B65" t="s">
        <v>611</v>
      </c>
      <c r="K65" t="s">
        <v>400</v>
      </c>
    </row>
    <row r="66" spans="2:13" x14ac:dyDescent="0.3">
      <c r="F66" t="s">
        <v>402</v>
      </c>
      <c r="H66" s="1" t="s">
        <v>612</v>
      </c>
      <c r="J66" t="s">
        <v>613</v>
      </c>
    </row>
    <row r="68" spans="2:13" x14ac:dyDescent="0.3">
      <c r="B68" t="s">
        <v>62</v>
      </c>
      <c r="F68" t="s">
        <v>45</v>
      </c>
      <c r="H68" s="1">
        <v>1</v>
      </c>
      <c r="J68">
        <v>2</v>
      </c>
    </row>
    <row r="69" spans="2:13" x14ac:dyDescent="0.3">
      <c r="B69" t="s">
        <v>619</v>
      </c>
      <c r="F69">
        <v>157</v>
      </c>
      <c r="H69" s="1">
        <f>H70+H73</f>
        <v>632</v>
      </c>
      <c r="J69">
        <f>J70+J73</f>
        <v>0</v>
      </c>
      <c r="L69" t="str">
        <f>IF(H69=H70+H73,"ok","err")</f>
        <v>ok</v>
      </c>
      <c r="M69" t="str">
        <f>IF(J69=J70+J73,"ok","err")</f>
        <v>ok</v>
      </c>
    </row>
    <row r="70" spans="2:13" x14ac:dyDescent="0.3">
      <c r="B70" t="s">
        <v>620</v>
      </c>
      <c r="F70">
        <v>158</v>
      </c>
      <c r="H70" s="1">
        <f>H71+H72</f>
        <v>632</v>
      </c>
      <c r="J70">
        <f>J71+J72</f>
        <v>0</v>
      </c>
      <c r="L70" t="str">
        <f>IF(H70=H71+H72,"ok","err")</f>
        <v>ok</v>
      </c>
      <c r="M70" t="str">
        <f>IF(J70=J71+J72,"ok","err")</f>
        <v>ok</v>
      </c>
    </row>
    <row r="71" spans="2:13" x14ac:dyDescent="0.3">
      <c r="B71" t="s">
        <v>433</v>
      </c>
      <c r="F71">
        <v>159</v>
      </c>
      <c r="H71" s="1">
        <f>SUMIFS(DataSource!$J:$J,DataSource!$T:$T, $F71, DataSource!$G:$G,"RON")</f>
        <v>632</v>
      </c>
      <c r="J71">
        <f>SUMIFS(DataSource!$J:$J,DataSource!$T:$T, $F71, DataSource!$G:$G,"DEV")</f>
        <v>0</v>
      </c>
    </row>
    <row r="72" spans="2:13" x14ac:dyDescent="0.3">
      <c r="B72" t="s">
        <v>434</v>
      </c>
      <c r="F72">
        <v>160</v>
      </c>
      <c r="H72" s="1">
        <f>SUMIFS(DataSource!$J:$J,DataSource!$T:$T, $F72, DataSource!$G:$G,"RON")</f>
        <v>0</v>
      </c>
      <c r="J72">
        <f>SUMIFS(DataSource!$J:$J,DataSource!$T:$T, $F72, DataSource!$G:$G,"DEV")</f>
        <v>0</v>
      </c>
    </row>
    <row r="73" spans="2:13" x14ac:dyDescent="0.3">
      <c r="B73" t="s">
        <v>435</v>
      </c>
      <c r="F73">
        <v>161</v>
      </c>
      <c r="H73" s="1">
        <f>SUMIFS(DataSource!$J:$J,DataSource!$T:$T, $F73, DataSource!$G:$G,"RON")</f>
        <v>0</v>
      </c>
      <c r="J73">
        <f>SUMIFS(DataSource!$J:$J,DataSource!$T:$T, $F73, DataSource!$G:$G,"DEV")</f>
        <v>0</v>
      </c>
    </row>
    <row r="74" spans="2:13" x14ac:dyDescent="0.3">
      <c r="B74" t="s">
        <v>621</v>
      </c>
      <c r="F74">
        <v>162</v>
      </c>
      <c r="H74" s="1">
        <f>H75+H76</f>
        <v>0</v>
      </c>
      <c r="J74">
        <f>J75+J76</f>
        <v>0</v>
      </c>
      <c r="L74" t="str">
        <f>IF(H74=H75+H76,"ok","err")</f>
        <v>ok</v>
      </c>
      <c r="M74" t="str">
        <f>IF(J74=J75+J76,"ok","err")</f>
        <v>ok</v>
      </c>
    </row>
    <row r="75" spans="2:13" x14ac:dyDescent="0.3">
      <c r="B75" t="s">
        <v>437</v>
      </c>
      <c r="F75">
        <v>163</v>
      </c>
      <c r="H75" s="1">
        <f>SUMIFS(DataSource!$J:$J,DataSource!$T:$T, $F75, DataSource!$G:$G,"RON")</f>
        <v>0</v>
      </c>
      <c r="J75">
        <f>SUMIFS(DataSource!$J:$J,DataSource!$T:$T, $F75, DataSource!$G:$G,"DEV")</f>
        <v>0</v>
      </c>
    </row>
    <row r="76" spans="2:13" x14ac:dyDescent="0.3">
      <c r="B76" t="s">
        <v>438</v>
      </c>
      <c r="F76">
        <v>164</v>
      </c>
      <c r="H76" s="1">
        <f>SUMIFS(DataSource!$J:$J,DataSource!$T:$T, $F76, DataSource!$G:$G,"RON")</f>
        <v>0</v>
      </c>
      <c r="J76">
        <f>SUMIFS(DataSource!$J:$J,DataSource!$T:$T, $F76, DataSource!$G:$G,"DEV")</f>
        <v>0</v>
      </c>
    </row>
    <row r="77" spans="2:13" x14ac:dyDescent="0.3">
      <c r="B77" t="s">
        <v>622</v>
      </c>
      <c r="F77">
        <v>165</v>
      </c>
      <c r="H77" s="1">
        <f>H78+H79</f>
        <v>0</v>
      </c>
      <c r="J77">
        <f>J78+J79</f>
        <v>0</v>
      </c>
      <c r="L77" t="str">
        <f>IF(H77=H78+H79,"ok","err")</f>
        <v>ok</v>
      </c>
      <c r="M77" t="str">
        <f>IF(J77=J78+J79,"ok","err")</f>
        <v>ok</v>
      </c>
    </row>
    <row r="78" spans="2:13" x14ac:dyDescent="0.3">
      <c r="B78" t="s">
        <v>440</v>
      </c>
      <c r="F78">
        <v>166</v>
      </c>
      <c r="H78" s="1">
        <f>SUMIFS(DataSource!$J:$J,DataSource!$T:$T, $F78, DataSource!$G:$G,"RON")</f>
        <v>0</v>
      </c>
      <c r="J78">
        <f>SUMIFS(DataSource!$J:$J,DataSource!$T:$T, $F78, DataSource!$G:$G,"DEV")</f>
        <v>0</v>
      </c>
    </row>
    <row r="79" spans="2:13" x14ac:dyDescent="0.3">
      <c r="B79" t="s">
        <v>441</v>
      </c>
      <c r="F79">
        <v>167</v>
      </c>
      <c r="H79" s="1">
        <f>SUMIFS(DataSource!$J:$J,DataSource!$T:$T, $F79, DataSource!$G:$G,"RON")</f>
        <v>0</v>
      </c>
      <c r="J79">
        <f>SUMIFS(DataSource!$J:$J,DataSource!$T:$T, $F79, DataSource!$G:$G,"DEV")</f>
        <v>0</v>
      </c>
    </row>
    <row r="80" spans="2:13" x14ac:dyDescent="0.3">
      <c r="B80" t="s">
        <v>631</v>
      </c>
      <c r="F80">
        <v>168</v>
      </c>
      <c r="H80" s="1">
        <f>H81+H82</f>
        <v>1212</v>
      </c>
      <c r="J80">
        <f>J81+J82</f>
        <v>0</v>
      </c>
      <c r="L80" t="str">
        <f>IF(H80=H81+H82,"ok","err")</f>
        <v>ok</v>
      </c>
      <c r="M80" t="str">
        <f>IF(J80=J81+J82,"ok","err")</f>
        <v>ok</v>
      </c>
    </row>
    <row r="81" spans="2:12" x14ac:dyDescent="0.3">
      <c r="B81" t="s">
        <v>443</v>
      </c>
      <c r="F81">
        <v>169</v>
      </c>
      <c r="H81" s="1">
        <f>SUMIFS(DataSource!$J:$J,DataSource!$T:$T, $F81, DataSource!$G:$G,"RON")</f>
        <v>1212</v>
      </c>
      <c r="J81">
        <f>SUMIFS(DataSource!$J:$J,DataSource!$T:$T, $F81, DataSource!$G:$G,"DEV")</f>
        <v>0</v>
      </c>
    </row>
    <row r="82" spans="2:12" x14ac:dyDescent="0.3">
      <c r="B82" t="s">
        <v>444</v>
      </c>
      <c r="F82">
        <v>170</v>
      </c>
      <c r="H82" s="1">
        <f>SUMIFS(DataSource!$J:$J,DataSource!$T:$T, $F82, DataSource!$G:$G,"RON")</f>
        <v>0</v>
      </c>
      <c r="J82">
        <f>SUMIFS(DataSource!$J:$J,DataSource!$T:$T, $F82, DataSource!$G:$G,"DEV")</f>
        <v>0</v>
      </c>
    </row>
    <row r="83" spans="2:12" x14ac:dyDescent="0.3">
      <c r="B83" t="s">
        <v>624</v>
      </c>
      <c r="F83">
        <v>171</v>
      </c>
      <c r="H83" s="1">
        <f>SUMIFS(DataSource!$J:$J,DataSource!$T:$T, $F83, DataSource!$G:$G,"RON")</f>
        <v>0</v>
      </c>
      <c r="J83">
        <f>SUMIFS(DataSource!$J:$J,DataSource!$T:$T, $F83, DataSource!$G:$G,"DEV")</f>
        <v>0</v>
      </c>
    </row>
    <row r="84" spans="2:12" x14ac:dyDescent="0.3">
      <c r="B84" t="s">
        <v>625</v>
      </c>
      <c r="F84">
        <v>172</v>
      </c>
      <c r="H84" s="1">
        <f>SUMIFS(DataSource!$J:$J,DataSource!$T:$T, $F84, DataSource!$G:$G,"RON")</f>
        <v>0</v>
      </c>
      <c r="J84">
        <f>SUMIFS(DataSource!$J:$J,DataSource!$T:$T, $F84, DataSource!$G:$G,"DEV")</f>
        <v>0</v>
      </c>
    </row>
    <row r="85" spans="2:12" x14ac:dyDescent="0.3">
      <c r="B85" t="s">
        <v>626</v>
      </c>
      <c r="F85">
        <v>175</v>
      </c>
      <c r="H85" s="1">
        <f>SUMIFS(DataSource!$J:$J,DataSource!$T:$T, $F85, DataSource!$G:$G,"RON")</f>
        <v>0</v>
      </c>
      <c r="J85">
        <f>SUMIFS(DataSource!$J:$J,DataSource!$T:$T, $F85, DataSource!$G:$G,"DEV")</f>
        <v>0</v>
      </c>
    </row>
    <row r="86" spans="2:12" x14ac:dyDescent="0.3">
      <c r="B86" t="s">
        <v>627</v>
      </c>
      <c r="F86">
        <v>176</v>
      </c>
      <c r="H86" s="1">
        <f>SUMIFS(DataSource!$J:$J,DataSource!$T:$T, $F86, DataSource!$G:$G,"RON")</f>
        <v>0</v>
      </c>
      <c r="J86">
        <f>SUMIFS(DataSource!$J:$J,DataSource!$T:$T, $F86, DataSource!$G:$G,"DEV")</f>
        <v>0</v>
      </c>
    </row>
    <row r="87" spans="2:12" x14ac:dyDescent="0.3">
      <c r="B87" t="s">
        <v>628</v>
      </c>
      <c r="F87">
        <v>179</v>
      </c>
      <c r="H87" s="1">
        <f>SUMIFS(DataSource!$J:$J,DataSource!$T:$T, $F87, DataSource!$G:$G,"RON")</f>
        <v>0</v>
      </c>
      <c r="J87">
        <f>SUMIFS(DataSource!$J:$J,DataSource!$T:$T, $F87, DataSource!$G:$G,"DEV")</f>
        <v>0</v>
      </c>
    </row>
    <row r="88" spans="2:12" x14ac:dyDescent="0.3">
      <c r="B88" t="s">
        <v>632</v>
      </c>
      <c r="F88">
        <v>180</v>
      </c>
      <c r="H88" s="1">
        <f>H89+H131</f>
        <v>36</v>
      </c>
      <c r="J88">
        <f>J89+J131</f>
        <v>0</v>
      </c>
      <c r="L88" t="str">
        <f>IF(H88=H89+H131,"ok","err")</f>
        <v>ok</v>
      </c>
    </row>
    <row r="89" spans="2:12" x14ac:dyDescent="0.3">
      <c r="B89" t="s">
        <v>633</v>
      </c>
      <c r="F89">
        <v>181</v>
      </c>
      <c r="H89" s="1">
        <f>H90+H96+H101+H106+H109+H112+H115+H116+H117+H118+H119</f>
        <v>36</v>
      </c>
      <c r="J89">
        <f>J90+J96+J101+J106+J109+J112+J115+J116+J117+J118+J119</f>
        <v>0</v>
      </c>
      <c r="L89" t="str">
        <f>IF(H89=H90+H96+H101+H106+H109+H112+H115+H116+H117+H118+H119,"ok","err")</f>
        <v>ok</v>
      </c>
    </row>
    <row r="90" spans="2:12" x14ac:dyDescent="0.3">
      <c r="B90" t="s">
        <v>617</v>
      </c>
      <c r="F90">
        <v>182</v>
      </c>
      <c r="H90" s="1">
        <f>SUM(H91:I95)</f>
        <v>0</v>
      </c>
      <c r="J90">
        <f>SUM(J91:K95)</f>
        <v>0</v>
      </c>
    </row>
    <row r="91" spans="2:12" x14ac:dyDescent="0.3">
      <c r="B91" t="s">
        <v>422</v>
      </c>
      <c r="F91">
        <v>183</v>
      </c>
      <c r="H91" s="1">
        <f>SUMIFS(DataSource!$J:$J,DataSource!$T:$T, $F91, DataSource!$G:$G,"RON")</f>
        <v>0</v>
      </c>
      <c r="J91">
        <f>SUMIFS(DataSource!$J:$J,DataSource!$T:$T, $F91, DataSource!$G:$G,"DEV")</f>
        <v>0</v>
      </c>
    </row>
    <row r="92" spans="2:12" x14ac:dyDescent="0.3">
      <c r="B92" t="s">
        <v>423</v>
      </c>
      <c r="F92">
        <v>184</v>
      </c>
      <c r="H92" s="1">
        <f>SUMIFS(DataSource!$J:$J,DataSource!$T:$T, $F92, DataSource!$G:$G,"RON")</f>
        <v>0</v>
      </c>
      <c r="J92">
        <f>SUMIFS(DataSource!$J:$J,DataSource!$T:$T, $F92, DataSource!$G:$G,"DEV")</f>
        <v>0</v>
      </c>
    </row>
    <row r="93" spans="2:12" x14ac:dyDescent="0.3">
      <c r="B93" t="s">
        <v>424</v>
      </c>
      <c r="F93">
        <v>185</v>
      </c>
      <c r="H93" s="1">
        <f>SUMIFS(DataSource!$J:$J,DataSource!$T:$T, $F93, DataSource!$G:$G,"RON")</f>
        <v>0</v>
      </c>
      <c r="J93">
        <f>SUMIFS(DataSource!$J:$J,DataSource!$T:$T, $F93, DataSource!$G:$G,"DEV")</f>
        <v>0</v>
      </c>
    </row>
    <row r="94" spans="2:12" x14ac:dyDescent="0.3">
      <c r="B94" t="s">
        <v>425</v>
      </c>
      <c r="F94">
        <v>186</v>
      </c>
      <c r="H94" s="1">
        <f>SUMIFS(DataSource!$J:$J,DataSource!$T:$T, $F94, DataSource!$G:$G,"RON")</f>
        <v>0</v>
      </c>
      <c r="J94">
        <f>SUMIFS(DataSource!$J:$J,DataSource!$T:$T, $F94, DataSource!$G:$G,"DEV")</f>
        <v>0</v>
      </c>
    </row>
    <row r="95" spans="2:12" x14ac:dyDescent="0.3">
      <c r="B95" t="s">
        <v>426</v>
      </c>
      <c r="F95">
        <v>187</v>
      </c>
      <c r="H95" s="1">
        <f>SUMIFS(DataSource!$J:$J,DataSource!$T:$T, $F95, DataSource!$G:$G,"RON")</f>
        <v>0</v>
      </c>
      <c r="J95">
        <f>SUMIFS(DataSource!$J:$J,DataSource!$T:$T, $F95, DataSource!$G:$G,"DEV")</f>
        <v>0</v>
      </c>
    </row>
    <row r="96" spans="2:12" x14ac:dyDescent="0.3">
      <c r="B96" t="s">
        <v>618</v>
      </c>
      <c r="F96">
        <v>188</v>
      </c>
      <c r="H96" s="1">
        <f>SUM(H97:I100)</f>
        <v>0</v>
      </c>
      <c r="J96">
        <f>SUM(J97:K100)</f>
        <v>0</v>
      </c>
    </row>
    <row r="97" spans="2:13" x14ac:dyDescent="0.3">
      <c r="B97" t="s">
        <v>428</v>
      </c>
      <c r="F97">
        <v>189</v>
      </c>
      <c r="H97" s="1">
        <f>SUMIFS(DataSource!$J:$J,DataSource!$T:$T, $F97, DataSource!$G:$G,"RON")</f>
        <v>0</v>
      </c>
      <c r="J97">
        <f>SUMIFS(DataSource!$J:$J,DataSource!$T:$T, $F97, DataSource!$G:$G,"DEV")</f>
        <v>0</v>
      </c>
    </row>
    <row r="98" spans="2:13" x14ac:dyDescent="0.3">
      <c r="B98" t="s">
        <v>429</v>
      </c>
      <c r="F98">
        <v>190</v>
      </c>
      <c r="H98" s="1">
        <f>SUMIFS(DataSource!$J:$J,DataSource!$T:$T, $F98, DataSource!$G:$G,"RON")</f>
        <v>0</v>
      </c>
      <c r="J98">
        <f>SUMIFS(DataSource!$J:$J,DataSource!$T:$T, $F98, DataSource!$G:$G,"DEV")</f>
        <v>0</v>
      </c>
    </row>
    <row r="99" spans="2:13" x14ac:dyDescent="0.3">
      <c r="B99" t="s">
        <v>430</v>
      </c>
      <c r="F99">
        <v>191</v>
      </c>
      <c r="H99" s="1">
        <f>SUMIFS(DataSource!$J:$J,DataSource!$T:$T, $F99, DataSource!$G:$G,"RON")</f>
        <v>0</v>
      </c>
      <c r="J99">
        <f>SUMIFS(DataSource!$J:$J,DataSource!$T:$T, $F99, DataSource!$G:$G,"DEV")</f>
        <v>0</v>
      </c>
    </row>
    <row r="100" spans="2:13" x14ac:dyDescent="0.3">
      <c r="B100" t="s">
        <v>431</v>
      </c>
      <c r="F100">
        <v>192</v>
      </c>
      <c r="H100" s="1">
        <f>SUMIFS(DataSource!$J:$J,DataSource!$T:$T, $F100, DataSource!$G:$G,"RON")</f>
        <v>0</v>
      </c>
      <c r="J100">
        <f>SUMIFS(DataSource!$J:$J,DataSource!$T:$T, $F100, DataSource!$G:$G,"DEV")</f>
        <v>0</v>
      </c>
    </row>
    <row r="101" spans="2:13" x14ac:dyDescent="0.3">
      <c r="B101" t="s">
        <v>619</v>
      </c>
      <c r="F101">
        <v>193</v>
      </c>
      <c r="H101" s="1">
        <f>H102+H105</f>
        <v>36</v>
      </c>
      <c r="J101">
        <f>J102+J105</f>
        <v>0</v>
      </c>
    </row>
    <row r="102" spans="2:13" x14ac:dyDescent="0.3">
      <c r="B102" t="s">
        <v>620</v>
      </c>
      <c r="F102">
        <v>194</v>
      </c>
      <c r="H102" s="1">
        <f>H103+H104</f>
        <v>36</v>
      </c>
      <c r="J102">
        <f>J103+J104</f>
        <v>0</v>
      </c>
    </row>
    <row r="103" spans="2:13" x14ac:dyDescent="0.3">
      <c r="B103" t="s">
        <v>433</v>
      </c>
      <c r="F103">
        <v>195</v>
      </c>
      <c r="H103" s="1">
        <f>SUMIFS(DataSource!$J:$J,DataSource!$T:$T, $F103, DataSource!$G:$G,"RON")</f>
        <v>36</v>
      </c>
      <c r="J103">
        <f>SUMIFS(DataSource!$J:$J,DataSource!$T:$T, $F103, DataSource!$G:$G,"DEV")</f>
        <v>0</v>
      </c>
      <c r="M103" t="s">
        <v>634</v>
      </c>
    </row>
    <row r="104" spans="2:13" x14ac:dyDescent="0.3">
      <c r="B104" t="s">
        <v>635</v>
      </c>
      <c r="F104">
        <v>196</v>
      </c>
      <c r="H104" s="1">
        <f>SUMIFS(DataSource!$J:$J,DataSource!$T:$T, $F104, DataSource!$G:$G,"RON")</f>
        <v>0</v>
      </c>
      <c r="J104">
        <f>SUMIFS(DataSource!$J:$J,DataSource!$T:$T, $F104, DataSource!$G:$G,"DEV")</f>
        <v>0</v>
      </c>
      <c r="M104" t="s">
        <v>634</v>
      </c>
    </row>
    <row r="105" spans="2:13" x14ac:dyDescent="0.3">
      <c r="B105" t="s">
        <v>435</v>
      </c>
      <c r="F105">
        <v>197</v>
      </c>
      <c r="H105" s="1">
        <f>SUMIFS(DataSource!$J:$J,DataSource!$T:$T, $F105, DataSource!$G:$G,"RON")</f>
        <v>0</v>
      </c>
      <c r="J105">
        <f>SUMIFS(DataSource!$J:$J,DataSource!$T:$T, $F105, DataSource!$G:$G,"DEV")</f>
        <v>0</v>
      </c>
    </row>
    <row r="106" spans="2:13" x14ac:dyDescent="0.3">
      <c r="B106" t="s">
        <v>621</v>
      </c>
      <c r="F106">
        <v>198</v>
      </c>
      <c r="H106" s="1">
        <f>H107+H108</f>
        <v>0</v>
      </c>
      <c r="J106">
        <f>J107+J108</f>
        <v>0</v>
      </c>
    </row>
    <row r="107" spans="2:13" x14ac:dyDescent="0.3">
      <c r="B107" t="s">
        <v>437</v>
      </c>
      <c r="F107">
        <v>199</v>
      </c>
      <c r="H107" s="1">
        <f>SUMIFS(DataSource!$J:$J,DataSource!$T:$T, $F107, DataSource!$G:$G,"RON")</f>
        <v>0</v>
      </c>
      <c r="J107">
        <f>SUMIFS(DataSource!$J:$J,DataSource!$T:$T, $F107, DataSource!$G:$G,"DEV")</f>
        <v>0</v>
      </c>
    </row>
    <row r="108" spans="2:13" x14ac:dyDescent="0.3">
      <c r="B108" t="s">
        <v>438</v>
      </c>
      <c r="F108">
        <v>200</v>
      </c>
      <c r="H108" s="1">
        <f>SUMIFS(DataSource!$J:$J,DataSource!$T:$T, $F108, DataSource!$G:$G,"RON")</f>
        <v>0</v>
      </c>
      <c r="J108">
        <f>SUMIFS(DataSource!$J:$J,DataSource!$T:$T, $F108, DataSource!$G:$G,"DEV")</f>
        <v>0</v>
      </c>
    </row>
    <row r="109" spans="2:13" x14ac:dyDescent="0.3">
      <c r="B109" t="s">
        <v>622</v>
      </c>
      <c r="F109">
        <v>201</v>
      </c>
      <c r="H109" s="1">
        <f>H110+H111</f>
        <v>0</v>
      </c>
      <c r="J109">
        <f>J110+J111</f>
        <v>0</v>
      </c>
      <c r="L109" t="str">
        <f>IF(H109=H110+H111,"ok","err")</f>
        <v>ok</v>
      </c>
    </row>
    <row r="110" spans="2:13" x14ac:dyDescent="0.3">
      <c r="B110" t="s">
        <v>440</v>
      </c>
      <c r="F110">
        <v>202</v>
      </c>
      <c r="H110" s="1">
        <f>SUMIFS(DataSource!$J:$J,DataSource!$T:$T, $F110, DataSource!$G:$G,"RON")</f>
        <v>0</v>
      </c>
      <c r="J110">
        <f>SUMIFS(DataSource!$J:$J,DataSource!$T:$T, $F110, DataSource!$G:$G,"DEV")</f>
        <v>0</v>
      </c>
    </row>
    <row r="111" spans="2:13" x14ac:dyDescent="0.3">
      <c r="B111" t="s">
        <v>441</v>
      </c>
      <c r="F111">
        <v>203</v>
      </c>
      <c r="H111" s="1">
        <f>SUMIFS(DataSource!$J:$J,DataSource!$T:$T, $F111, DataSource!$G:$G,"RON")</f>
        <v>0</v>
      </c>
      <c r="J111">
        <f>SUMIFS(DataSource!$J:$J,DataSource!$T:$T, $F111, DataSource!$G:$G,"DEV")</f>
        <v>0</v>
      </c>
    </row>
    <row r="112" spans="2:13" x14ac:dyDescent="0.3">
      <c r="B112" t="s">
        <v>623</v>
      </c>
      <c r="F112">
        <v>204</v>
      </c>
      <c r="H112" s="1">
        <f>H113+H114</f>
        <v>0</v>
      </c>
      <c r="J112">
        <f>J113+J114</f>
        <v>0</v>
      </c>
    </row>
    <row r="113" spans="2:11" x14ac:dyDescent="0.3">
      <c r="B113" t="s">
        <v>443</v>
      </c>
      <c r="F113">
        <v>205</v>
      </c>
      <c r="H113" s="1">
        <f>SUMIFS(DataSource!$J:$J,DataSource!$T:$T, $F113, DataSource!$G:$G,"RON")</f>
        <v>0</v>
      </c>
      <c r="J113">
        <f>SUMIFS(DataSource!$J:$J,DataSource!$T:$T, $F113, DataSource!$G:$G,"DEV")</f>
        <v>0</v>
      </c>
    </row>
    <row r="114" spans="2:11" x14ac:dyDescent="0.3">
      <c r="B114" t="s">
        <v>444</v>
      </c>
      <c r="F114">
        <v>206</v>
      </c>
      <c r="H114" s="1">
        <f>SUMIFS(DataSource!$J:$J,DataSource!$T:$T, $F114, DataSource!$G:$G,"RON")</f>
        <v>0</v>
      </c>
      <c r="J114">
        <f>SUMIFS(DataSource!$J:$J,DataSource!$T:$T, $F114, DataSource!$G:$G,"DEV")</f>
        <v>0</v>
      </c>
    </row>
    <row r="115" spans="2:11" x14ac:dyDescent="0.3">
      <c r="B115" t="s">
        <v>624</v>
      </c>
      <c r="F115">
        <v>207</v>
      </c>
      <c r="H115" s="1">
        <f>SUMIFS(DataSource!$J:$J,DataSource!$T:$T, $F115, DataSource!$G:$G,"RON")</f>
        <v>0</v>
      </c>
      <c r="J115">
        <f>SUMIFS(DataSource!$J:$J,DataSource!$T:$T, $F115, DataSource!$G:$G,"DEV")</f>
        <v>0</v>
      </c>
    </row>
    <row r="116" spans="2:11" x14ac:dyDescent="0.3">
      <c r="B116" t="s">
        <v>625</v>
      </c>
      <c r="F116">
        <v>208</v>
      </c>
      <c r="H116" s="1">
        <f>SUMIFS(DataSource!$J:$J,DataSource!$T:$T, $F116, DataSource!$G:$G,"RON")</f>
        <v>0</v>
      </c>
      <c r="J116">
        <f>SUMIFS(DataSource!$J:$J,DataSource!$T:$T, $F116, DataSource!$G:$G,"DEV")</f>
        <v>0</v>
      </c>
    </row>
    <row r="117" spans="2:11" x14ac:dyDescent="0.3">
      <c r="B117" t="s">
        <v>626</v>
      </c>
      <c r="F117">
        <v>211</v>
      </c>
      <c r="H117" s="1">
        <f>SUMIFS(DataSource!$J:$J,DataSource!$T:$T, $F117, DataSource!$G:$G,"RON")</f>
        <v>0</v>
      </c>
      <c r="J117">
        <f>SUMIFS(DataSource!$J:$J,DataSource!$T:$T, $F117, DataSource!$G:$G,"DEV")</f>
        <v>0</v>
      </c>
    </row>
    <row r="118" spans="2:11" x14ac:dyDescent="0.3">
      <c r="B118" t="s">
        <v>627</v>
      </c>
      <c r="F118">
        <v>212</v>
      </c>
      <c r="H118" s="1">
        <f>SUMIFS(DataSource!$J:$J,DataSource!$T:$T, $F118, DataSource!$G:$G,"RON")</f>
        <v>0</v>
      </c>
      <c r="J118">
        <f>SUMIFS(DataSource!$J:$J,DataSource!$T:$T, $F118, DataSource!$G:$G,"DEV")</f>
        <v>0</v>
      </c>
    </row>
    <row r="119" spans="2:11" x14ac:dyDescent="0.3">
      <c r="B119" t="s">
        <v>628</v>
      </c>
      <c r="F119">
        <v>215</v>
      </c>
      <c r="H119" s="1">
        <f>SUMIFS(DataSource!$J:$J,DataSource!$T:$T, $F119, DataSource!$G:$G,"RON")</f>
        <v>0</v>
      </c>
      <c r="J119">
        <f>SUMIFS(DataSource!$J:$J,DataSource!$T:$T, $F119, DataSource!$G:$G,"DEV")</f>
        <v>0</v>
      </c>
    </row>
    <row r="123" spans="2:11" x14ac:dyDescent="0.3">
      <c r="B123" t="s">
        <v>636</v>
      </c>
      <c r="H123" s="1" t="s">
        <v>391</v>
      </c>
      <c r="I123" t="s">
        <v>451</v>
      </c>
      <c r="K123" t="s">
        <v>393</v>
      </c>
    </row>
    <row r="124" spans="2:11" x14ac:dyDescent="0.3">
      <c r="B124" t="s">
        <v>630</v>
      </c>
      <c r="H124" s="1" t="s">
        <v>394</v>
      </c>
      <c r="I124" t="s">
        <v>452</v>
      </c>
      <c r="K124" t="s">
        <v>393</v>
      </c>
    </row>
    <row r="125" spans="2:11" x14ac:dyDescent="0.3">
      <c r="B125" t="s">
        <v>453</v>
      </c>
      <c r="H125" s="1" t="s">
        <v>396</v>
      </c>
      <c r="I125" t="s">
        <v>454</v>
      </c>
      <c r="K125" t="s">
        <v>398</v>
      </c>
    </row>
    <row r="126" spans="2:11" x14ac:dyDescent="0.3">
      <c r="G126">
        <v>1</v>
      </c>
    </row>
    <row r="127" spans="2:11" x14ac:dyDescent="0.3">
      <c r="B127" t="s">
        <v>611</v>
      </c>
      <c r="K127" t="s">
        <v>400</v>
      </c>
    </row>
    <row r="128" spans="2:11" x14ac:dyDescent="0.3">
      <c r="F128" t="s">
        <v>402</v>
      </c>
      <c r="H128" s="1" t="s">
        <v>612</v>
      </c>
      <c r="J128" t="s">
        <v>613</v>
      </c>
    </row>
    <row r="130" spans="2:13" x14ac:dyDescent="0.3">
      <c r="B130" t="s">
        <v>62</v>
      </c>
      <c r="F130" t="s">
        <v>45</v>
      </c>
      <c r="H130" s="1">
        <v>1</v>
      </c>
      <c r="J130">
        <v>2</v>
      </c>
    </row>
    <row r="131" spans="2:13" x14ac:dyDescent="0.3">
      <c r="B131" t="s">
        <v>637</v>
      </c>
      <c r="F131">
        <v>216</v>
      </c>
      <c r="H131" s="1">
        <f>H132+H138+H143+H148+H151+H154+H157+H158+H159+H160+H161</f>
        <v>0</v>
      </c>
      <c r="J131">
        <f>J132+J138+J143+J148+J151+J154+J157+J158+J159+J160+J161</f>
        <v>0</v>
      </c>
      <c r="L131" t="str">
        <f>IF(H131=H132+H138+H143+H148+H151+H154+H157+H158+H159+H160+H161,"ok","err")</f>
        <v>ok</v>
      </c>
      <c r="M131" t="str">
        <f>IF(J131=J132+J138+J143+J148+J151+J154+J157+J158+J159+J160+J161,"ok","err")</f>
        <v>ok</v>
      </c>
    </row>
    <row r="132" spans="2:13" x14ac:dyDescent="0.3">
      <c r="B132" t="s">
        <v>617</v>
      </c>
      <c r="F132">
        <v>217</v>
      </c>
      <c r="H132" s="1">
        <f>SUM(H133:I137)</f>
        <v>0</v>
      </c>
      <c r="J132">
        <f>SUM(J133:K137)</f>
        <v>0</v>
      </c>
      <c r="L132" t="str">
        <f>IF(H132=SUM(H133:I137),"ok","err")</f>
        <v>ok</v>
      </c>
      <c r="M132" t="str">
        <f>IF(J132=SUM(J133:K137),"ok","err")</f>
        <v>ok</v>
      </c>
    </row>
    <row r="133" spans="2:13" x14ac:dyDescent="0.3">
      <c r="B133" t="s">
        <v>422</v>
      </c>
      <c r="F133">
        <v>218</v>
      </c>
      <c r="H133" s="1">
        <f>SUMIFS(DataSource!$J:$J,DataSource!$T:$T, $F133, DataSource!$G:$G,"RON")</f>
        <v>0</v>
      </c>
      <c r="J133">
        <f>SUMIFS(DataSource!$J:$J,DataSource!$T:$T, $F133, DataSource!$G:$G,"DEV")</f>
        <v>0</v>
      </c>
    </row>
    <row r="134" spans="2:13" x14ac:dyDescent="0.3">
      <c r="B134" t="s">
        <v>423</v>
      </c>
      <c r="F134">
        <v>219</v>
      </c>
      <c r="H134" s="1">
        <f>SUMIFS(DataSource!$J:$J,DataSource!$T:$T, $F134, DataSource!$G:$G,"RON")</f>
        <v>0</v>
      </c>
      <c r="J134">
        <f>SUMIFS(DataSource!$J:$J,DataSource!$T:$T, $F134, DataSource!$G:$G,"DEV")</f>
        <v>0</v>
      </c>
    </row>
    <row r="135" spans="2:13" x14ac:dyDescent="0.3">
      <c r="B135" t="s">
        <v>424</v>
      </c>
      <c r="F135">
        <v>220</v>
      </c>
      <c r="H135" s="1">
        <f>SUMIFS(DataSource!$J:$J,DataSource!$T:$T, $F135, DataSource!$G:$G,"RON")</f>
        <v>0</v>
      </c>
      <c r="J135">
        <f>SUMIFS(DataSource!$J:$J,DataSource!$T:$T, $F135, DataSource!$G:$G,"DEV")</f>
        <v>0</v>
      </c>
    </row>
    <row r="136" spans="2:13" x14ac:dyDescent="0.3">
      <c r="B136" t="s">
        <v>425</v>
      </c>
      <c r="F136">
        <v>221</v>
      </c>
      <c r="H136" s="1">
        <f>SUMIFS(DataSource!$J:$J,DataSource!$T:$T, $F136, DataSource!$G:$G,"RON")</f>
        <v>0</v>
      </c>
      <c r="J136">
        <f>SUMIFS(DataSource!$J:$J,DataSource!$T:$T, $F136, DataSource!$G:$G,"DEV")</f>
        <v>0</v>
      </c>
    </row>
    <row r="137" spans="2:13" x14ac:dyDescent="0.3">
      <c r="B137" t="s">
        <v>426</v>
      </c>
      <c r="F137">
        <v>222</v>
      </c>
      <c r="H137" s="1">
        <f>SUMIFS(DataSource!$J:$J,DataSource!$T:$T, $F137, DataSource!$G:$G,"RON")</f>
        <v>0</v>
      </c>
      <c r="J137">
        <f>SUMIFS(DataSource!$J:$J,DataSource!$T:$T, $F137, DataSource!$G:$G,"DEV")</f>
        <v>0</v>
      </c>
    </row>
    <row r="138" spans="2:13" x14ac:dyDescent="0.3">
      <c r="B138" t="s">
        <v>618</v>
      </c>
      <c r="F138">
        <v>223</v>
      </c>
      <c r="H138" s="1">
        <f>SUM(H139:I142)</f>
        <v>0</v>
      </c>
      <c r="J138">
        <f>SUM(J139:K142)</f>
        <v>0</v>
      </c>
      <c r="L138" t="str">
        <f>IF(H138=SUM(H139:I142),"ok","err")</f>
        <v>ok</v>
      </c>
      <c r="M138" t="str">
        <f>IF(J138=SUM(J139:K142),"ok","err")</f>
        <v>ok</v>
      </c>
    </row>
    <row r="139" spans="2:13" x14ac:dyDescent="0.3">
      <c r="B139" t="s">
        <v>428</v>
      </c>
      <c r="F139">
        <v>224</v>
      </c>
      <c r="H139" s="1">
        <f>SUMIFS(DataSource!$J:$J,DataSource!$T:$T, $F139, DataSource!$G:$G,"RON")</f>
        <v>0</v>
      </c>
      <c r="J139">
        <f>SUMIFS(DataSource!$J:$J,DataSource!$T:$T, $F139, DataSource!$G:$G,"DEV")</f>
        <v>0</v>
      </c>
    </row>
    <row r="140" spans="2:13" x14ac:dyDescent="0.3">
      <c r="B140" t="s">
        <v>429</v>
      </c>
      <c r="F140">
        <v>225</v>
      </c>
      <c r="H140" s="1">
        <f>SUMIFS(DataSource!$J:$J,DataSource!$T:$T, $F140, DataSource!$G:$G,"RON")</f>
        <v>0</v>
      </c>
      <c r="J140">
        <f>SUMIFS(DataSource!$J:$J,DataSource!$T:$T, $F140, DataSource!$G:$G,"DEV")</f>
        <v>0</v>
      </c>
    </row>
    <row r="141" spans="2:13" x14ac:dyDescent="0.3">
      <c r="B141" t="s">
        <v>430</v>
      </c>
      <c r="F141">
        <v>226</v>
      </c>
      <c r="H141" s="1">
        <f>SUMIFS(DataSource!$J:$J,DataSource!$T:$T, $F141, DataSource!$G:$G,"RON")</f>
        <v>0</v>
      </c>
      <c r="J141">
        <f>SUMIFS(DataSource!$J:$J,DataSource!$T:$T, $F141, DataSource!$G:$G,"DEV")</f>
        <v>0</v>
      </c>
    </row>
    <row r="142" spans="2:13" x14ac:dyDescent="0.3">
      <c r="B142" t="s">
        <v>431</v>
      </c>
      <c r="F142">
        <v>227</v>
      </c>
      <c r="H142" s="1">
        <f>SUMIFS(DataSource!$J:$J,DataSource!$T:$T, $F142, DataSource!$G:$G,"RON")</f>
        <v>0</v>
      </c>
      <c r="J142">
        <f>SUMIFS(DataSource!$J:$J,DataSource!$T:$T, $F142, DataSource!$G:$G,"DEV")</f>
        <v>0</v>
      </c>
    </row>
    <row r="143" spans="2:13" x14ac:dyDescent="0.3">
      <c r="B143" t="s">
        <v>619</v>
      </c>
      <c r="F143">
        <v>228</v>
      </c>
      <c r="H143" s="1">
        <f>H144+H147</f>
        <v>0</v>
      </c>
      <c r="J143">
        <f>J144+J147</f>
        <v>0</v>
      </c>
    </row>
    <row r="144" spans="2:13" x14ac:dyDescent="0.3">
      <c r="B144" t="s">
        <v>620</v>
      </c>
      <c r="F144">
        <v>229</v>
      </c>
      <c r="H144" s="1">
        <f>H145+H146</f>
        <v>0</v>
      </c>
      <c r="J144">
        <f>J146+J145</f>
        <v>0</v>
      </c>
    </row>
    <row r="145" spans="2:10" x14ac:dyDescent="0.3">
      <c r="B145" t="s">
        <v>433</v>
      </c>
      <c r="F145">
        <v>230</v>
      </c>
      <c r="H145" s="1">
        <f>SUMIFS(DataSource!$J:$J,DataSource!$T:$T, $F145, DataSource!$G:$G,"RON")</f>
        <v>0</v>
      </c>
      <c r="J145">
        <f>SUMIFS(DataSource!$J:$J,DataSource!$T:$T, $F145, DataSource!$G:$G,"DEV")</f>
        <v>0</v>
      </c>
    </row>
    <row r="146" spans="2:10" x14ac:dyDescent="0.3">
      <c r="B146" t="s">
        <v>434</v>
      </c>
      <c r="F146">
        <v>231</v>
      </c>
      <c r="H146" s="1">
        <f>SUMIFS(DataSource!$J:$J,DataSource!$T:$T, $F146, DataSource!$G:$G,"RON")</f>
        <v>0</v>
      </c>
      <c r="J146">
        <f>SUMIFS(DataSource!$J:$J,DataSource!$T:$T, $F146, DataSource!$G:$G,"DEV")</f>
        <v>0</v>
      </c>
    </row>
    <row r="147" spans="2:10" x14ac:dyDescent="0.3">
      <c r="B147" t="s">
        <v>435</v>
      </c>
      <c r="F147">
        <v>232</v>
      </c>
      <c r="H147" s="1">
        <f>SUMIFS(DataSource!$J:$J,DataSource!$T:$T, $F147, DataSource!$G:$G,"RON")</f>
        <v>0</v>
      </c>
      <c r="J147">
        <f>SUMIFS(DataSource!$J:$J,DataSource!$T:$T, $F147, DataSource!$G:$G,"DEV")</f>
        <v>0</v>
      </c>
    </row>
    <row r="148" spans="2:10" x14ac:dyDescent="0.3">
      <c r="B148" t="s">
        <v>621</v>
      </c>
      <c r="F148">
        <v>233</v>
      </c>
      <c r="H148" s="1">
        <f>H149+H150</f>
        <v>0</v>
      </c>
      <c r="J148">
        <f>J149+J150</f>
        <v>0</v>
      </c>
    </row>
    <row r="149" spans="2:10" x14ac:dyDescent="0.3">
      <c r="B149" t="s">
        <v>437</v>
      </c>
      <c r="F149">
        <v>234</v>
      </c>
      <c r="H149" s="1">
        <f>SUMIFS(DataSource!$J:$J,DataSource!$T:$T, $F149, DataSource!$G:$G,"RON")</f>
        <v>0</v>
      </c>
      <c r="J149">
        <f>SUMIFS(DataSource!$J:$J,DataSource!$T:$T, $F149, DataSource!$G:$G,"DEV")</f>
        <v>0</v>
      </c>
    </row>
    <row r="150" spans="2:10" x14ac:dyDescent="0.3">
      <c r="B150" t="s">
        <v>438</v>
      </c>
      <c r="F150">
        <v>235</v>
      </c>
      <c r="H150" s="1">
        <f>SUMIFS(DataSource!$J:$J,DataSource!$T:$T, $F150, DataSource!$G:$G,"RON")</f>
        <v>0</v>
      </c>
      <c r="J150">
        <f>SUMIFS(DataSource!$J:$J,DataSource!$T:$T, $F150, DataSource!$G:$G,"DEV")</f>
        <v>0</v>
      </c>
    </row>
    <row r="151" spans="2:10" x14ac:dyDescent="0.3">
      <c r="B151" t="s">
        <v>622</v>
      </c>
      <c r="F151">
        <v>236</v>
      </c>
      <c r="H151" s="1">
        <f>H152+H153</f>
        <v>0</v>
      </c>
      <c r="J151">
        <f>J152+J153</f>
        <v>0</v>
      </c>
    </row>
    <row r="152" spans="2:10" x14ac:dyDescent="0.3">
      <c r="B152" t="s">
        <v>440</v>
      </c>
      <c r="F152">
        <v>237</v>
      </c>
      <c r="H152" s="1">
        <f>SUMIFS(DataSource!$J:$J,DataSource!$T:$T, $F152, DataSource!$G:$G,"RON")</f>
        <v>0</v>
      </c>
      <c r="J152">
        <f>SUMIFS(DataSource!$J:$J,DataSource!$T:$T, $F152, DataSource!$G:$G,"DEV")</f>
        <v>0</v>
      </c>
    </row>
    <row r="153" spans="2:10" x14ac:dyDescent="0.3">
      <c r="B153" t="s">
        <v>441</v>
      </c>
      <c r="F153">
        <v>238</v>
      </c>
      <c r="H153" s="1">
        <f>SUMIFS(DataSource!$J:$J,DataSource!$T:$T, $F153, DataSource!$G:$G,"RON")</f>
        <v>0</v>
      </c>
      <c r="J153">
        <f>SUMIFS(DataSource!$J:$J,DataSource!$T:$T, $F153, DataSource!$G:$G,"DEV")</f>
        <v>0</v>
      </c>
    </row>
    <row r="154" spans="2:10" x14ac:dyDescent="0.3">
      <c r="B154" t="s">
        <v>623</v>
      </c>
      <c r="F154">
        <v>239</v>
      </c>
      <c r="H154" s="1">
        <f>H155+H156</f>
        <v>0</v>
      </c>
      <c r="J154">
        <f>J155+J156</f>
        <v>0</v>
      </c>
    </row>
    <row r="155" spans="2:10" x14ac:dyDescent="0.3">
      <c r="B155" t="s">
        <v>443</v>
      </c>
      <c r="F155">
        <v>240</v>
      </c>
      <c r="H155" s="1">
        <f>SUMIFS(DataSource!$J:$J,DataSource!$T:$T, $F155, DataSource!$G:$G,"RON")</f>
        <v>0</v>
      </c>
      <c r="J155">
        <f>SUMIFS(DataSource!$J:$J,DataSource!$T:$T, $F155, DataSource!$G:$G,"DEV")</f>
        <v>0</v>
      </c>
    </row>
    <row r="156" spans="2:10" x14ac:dyDescent="0.3">
      <c r="B156" t="s">
        <v>444</v>
      </c>
      <c r="F156">
        <v>241</v>
      </c>
      <c r="H156" s="1">
        <f>SUMIFS(DataSource!$J:$J,DataSource!$T:$T, $F156, DataSource!$G:$G,"RON")</f>
        <v>0</v>
      </c>
      <c r="J156">
        <f>SUMIFS(DataSource!$J:$J,DataSource!$T:$T, $F156, DataSource!$G:$G,"DEV")</f>
        <v>0</v>
      </c>
    </row>
    <row r="157" spans="2:10" x14ac:dyDescent="0.3">
      <c r="B157" t="s">
        <v>624</v>
      </c>
      <c r="F157">
        <v>242</v>
      </c>
      <c r="H157" s="1">
        <f>SUMIFS(DataSource!$J:$J,DataSource!$T:$T, $F157, DataSource!$G:$G,"RON")</f>
        <v>0</v>
      </c>
      <c r="J157">
        <f>SUMIFS(DataSource!$J:$J,DataSource!$T:$T, $F157, DataSource!$G:$G,"DEV")</f>
        <v>0</v>
      </c>
    </row>
    <row r="158" spans="2:10" x14ac:dyDescent="0.3">
      <c r="B158" t="s">
        <v>625</v>
      </c>
      <c r="F158">
        <v>243</v>
      </c>
      <c r="H158" s="1">
        <f>SUMIFS(DataSource!$J:$J,DataSource!$T:$T, $F158, DataSource!$G:$G,"RON")</f>
        <v>0</v>
      </c>
      <c r="J158">
        <f>SUMIFS(DataSource!$J:$J,DataSource!$T:$T, $F158, DataSource!$G:$G,"DEV")</f>
        <v>0</v>
      </c>
    </row>
    <row r="159" spans="2:10" x14ac:dyDescent="0.3">
      <c r="B159" t="s">
        <v>626</v>
      </c>
      <c r="F159">
        <v>246</v>
      </c>
      <c r="H159" s="1">
        <f>SUMIFS(DataSource!$J:$J,DataSource!$T:$T, $F159, DataSource!$G:$G,"RON")</f>
        <v>0</v>
      </c>
      <c r="J159">
        <f>SUMIFS(DataSource!$J:$J,DataSource!$T:$T, $F159, DataSource!$G:$G,"DEV")</f>
        <v>0</v>
      </c>
    </row>
    <row r="160" spans="2:10" x14ac:dyDescent="0.3">
      <c r="B160" t="s">
        <v>627</v>
      </c>
      <c r="F160">
        <v>247</v>
      </c>
      <c r="H160" s="1">
        <f>SUMIFS(DataSource!$J:$J,DataSource!$T:$T, $F160, DataSource!$G:$G,"RON")</f>
        <v>0</v>
      </c>
      <c r="J160">
        <f>SUMIFS(DataSource!$J:$J,DataSource!$T:$T, $F160, DataSource!$G:$G,"DEV")</f>
        <v>0</v>
      </c>
    </row>
    <row r="161" spans="2:16" x14ac:dyDescent="0.3">
      <c r="B161" t="s">
        <v>628</v>
      </c>
      <c r="F161">
        <v>250</v>
      </c>
      <c r="H161" s="1">
        <f>SUMIFS(DataSource!$J:$J,DataSource!$T:$T, $F161, DataSource!$G:$G,"RON")</f>
        <v>0</v>
      </c>
      <c r="J161">
        <f>SUMIFS(DataSource!$J:$J,DataSource!$T:$T, $F161, DataSource!$G:$G,"DEV")</f>
        <v>0</v>
      </c>
    </row>
    <row r="162" spans="2:16" x14ac:dyDescent="0.3">
      <c r="B162" t="s">
        <v>638</v>
      </c>
    </row>
    <row r="163" spans="2:16" x14ac:dyDescent="0.3">
      <c r="B163" t="s">
        <v>639</v>
      </c>
      <c r="F163">
        <v>251</v>
      </c>
      <c r="H163" s="1">
        <f>H164+H170+H175+H191+H194+H197+H200+H201+H202+H203+H204</f>
        <v>519271</v>
      </c>
      <c r="J163">
        <f>J164+J170+J175+J191+J194+J197+J200+J201+J202+J203+J204</f>
        <v>0</v>
      </c>
      <c r="L163" t="str">
        <f>IF(H163=H164+H170+H175+H191+H194+H197+H200+H201+H202+H203+H204,"ok","err")</f>
        <v>ok</v>
      </c>
    </row>
    <row r="164" spans="2:16" x14ac:dyDescent="0.3">
      <c r="B164" t="s">
        <v>617</v>
      </c>
      <c r="F164">
        <v>252</v>
      </c>
      <c r="H164" s="1">
        <f>SUM(H165:I169)</f>
        <v>0</v>
      </c>
      <c r="J164">
        <f>SUM(J165:K169)</f>
        <v>0</v>
      </c>
      <c r="P164">
        <f>H163+H226+H247</f>
        <v>519271</v>
      </c>
    </row>
    <row r="165" spans="2:16" x14ac:dyDescent="0.3">
      <c r="B165" t="s">
        <v>422</v>
      </c>
      <c r="F165">
        <v>253</v>
      </c>
      <c r="H165" s="1">
        <f>SUMIFS(DataSource!$J:$J,DataSource!$T:$T, $F165, DataSource!$G:$G,"RON")</f>
        <v>0</v>
      </c>
      <c r="J165">
        <f>SUMIFS(DataSource!$J:$J,DataSource!$T:$T, $F165, DataSource!$G:$G,"DEV")</f>
        <v>0</v>
      </c>
    </row>
    <row r="166" spans="2:16" x14ac:dyDescent="0.3">
      <c r="B166" t="s">
        <v>423</v>
      </c>
      <c r="F166">
        <v>254</v>
      </c>
      <c r="H166" s="1">
        <f>SUMIFS(DataSource!$J:$J,DataSource!$T:$T, $F166, DataSource!$G:$G,"RON")</f>
        <v>0</v>
      </c>
      <c r="J166">
        <f>SUMIFS(DataSource!$J:$J,DataSource!$T:$T, $F166, DataSource!$G:$G,"DEV")</f>
        <v>0</v>
      </c>
    </row>
    <row r="167" spans="2:16" x14ac:dyDescent="0.3">
      <c r="B167" t="s">
        <v>424</v>
      </c>
      <c r="F167">
        <v>255</v>
      </c>
      <c r="H167" s="1">
        <f>SUMIFS(DataSource!$J:$J,DataSource!$T:$T, $F167, DataSource!$G:$G,"RON")</f>
        <v>0</v>
      </c>
      <c r="J167">
        <f>SUMIFS(DataSource!$J:$J,DataSource!$T:$T, $F167, DataSource!$G:$G,"DEV")</f>
        <v>0</v>
      </c>
    </row>
    <row r="168" spans="2:16" x14ac:dyDescent="0.3">
      <c r="B168" t="s">
        <v>425</v>
      </c>
      <c r="F168">
        <v>256</v>
      </c>
      <c r="H168" s="1">
        <f>SUMIFS(DataSource!$J:$J,DataSource!$T:$T, $F168, DataSource!$G:$G,"RON")</f>
        <v>0</v>
      </c>
      <c r="J168">
        <f>SUMIFS(DataSource!$J:$J,DataSource!$T:$T, $F168, DataSource!$G:$G,"DEV")</f>
        <v>0</v>
      </c>
    </row>
    <row r="169" spans="2:16" x14ac:dyDescent="0.3">
      <c r="B169" t="s">
        <v>426</v>
      </c>
      <c r="F169">
        <v>257</v>
      </c>
      <c r="H169" s="1">
        <f>SUMIFS(DataSource!$J:$J,DataSource!$T:$T, $F169, DataSource!$G:$G,"RON")</f>
        <v>0</v>
      </c>
      <c r="J169">
        <f>SUMIFS(DataSource!$J:$J,DataSource!$T:$T, $F169, DataSource!$G:$G,"DEV")</f>
        <v>0</v>
      </c>
    </row>
    <row r="170" spans="2:16" x14ac:dyDescent="0.3">
      <c r="B170" t="s">
        <v>618</v>
      </c>
      <c r="F170">
        <v>258</v>
      </c>
      <c r="H170" s="1">
        <f>SUM(H171:I174)</f>
        <v>0</v>
      </c>
      <c r="J170">
        <f>SUM(J171:K174)</f>
        <v>0</v>
      </c>
    </row>
    <row r="171" spans="2:16" x14ac:dyDescent="0.3">
      <c r="B171" t="s">
        <v>428</v>
      </c>
      <c r="F171">
        <v>259</v>
      </c>
      <c r="H171" s="1">
        <f>SUMIFS(DataSource!$J:$J,DataSource!$T:$T, $F171, DataSource!$G:$G,"RON")</f>
        <v>0</v>
      </c>
      <c r="J171">
        <f>SUMIFS(DataSource!$J:$J,DataSource!$T:$T, $F171, DataSource!$G:$G,"DEV")</f>
        <v>0</v>
      </c>
      <c r="L171" t="s">
        <v>420</v>
      </c>
    </row>
    <row r="172" spans="2:16" x14ac:dyDescent="0.3">
      <c r="B172" t="s">
        <v>429</v>
      </c>
      <c r="F172">
        <v>260</v>
      </c>
      <c r="H172" s="1">
        <f>SUMIFS(DataSource!$J:$J,DataSource!$T:$T, $F172, DataSource!$G:$G,"RON")</f>
        <v>0</v>
      </c>
      <c r="J172">
        <f>SUMIFS(DataSource!$J:$J,DataSource!$T:$T, $F172, DataSource!$G:$G,"DEV")</f>
        <v>0</v>
      </c>
    </row>
    <row r="173" spans="2:16" x14ac:dyDescent="0.3">
      <c r="B173" t="s">
        <v>430</v>
      </c>
      <c r="F173">
        <v>261</v>
      </c>
      <c r="H173" s="1">
        <f>SUMIFS(DataSource!$J:$J,DataSource!$T:$T, $F173, DataSource!$G:$G,"RON")</f>
        <v>0</v>
      </c>
      <c r="J173">
        <f>SUMIFS(DataSource!$J:$J,DataSource!$T:$T, $F173, DataSource!$G:$G,"DEV")</f>
        <v>0</v>
      </c>
    </row>
    <row r="174" spans="2:16" x14ac:dyDescent="0.3">
      <c r="B174" t="s">
        <v>431</v>
      </c>
      <c r="F174">
        <v>262</v>
      </c>
      <c r="H174" s="1">
        <f>SUMIFS(DataSource!$J:$J,DataSource!$T:$T, $F174, DataSource!$G:$G,"RON")</f>
        <v>0</v>
      </c>
      <c r="J174">
        <f>SUMIFS(DataSource!$J:$J,DataSource!$T:$T, $F174, DataSource!$G:$G,"DEV")</f>
        <v>0</v>
      </c>
    </row>
    <row r="175" spans="2:16" x14ac:dyDescent="0.3">
      <c r="B175" t="s">
        <v>619</v>
      </c>
      <c r="F175">
        <v>263</v>
      </c>
      <c r="H175" s="1">
        <f>H176+H179</f>
        <v>0</v>
      </c>
      <c r="J175">
        <f>J176+J179</f>
        <v>0</v>
      </c>
      <c r="L175" t="str">
        <f>IF(H175=H176+H179,"ok","err")</f>
        <v>ok</v>
      </c>
      <c r="M175" t="str">
        <f>IF(J175=J176+J179,"ok","err")</f>
        <v>ok</v>
      </c>
    </row>
    <row r="176" spans="2:16" x14ac:dyDescent="0.3">
      <c r="B176" t="s">
        <v>620</v>
      </c>
      <c r="F176">
        <v>264</v>
      </c>
      <c r="H176" s="1">
        <f>H177+H178</f>
        <v>0</v>
      </c>
      <c r="J176">
        <f>J177+J178</f>
        <v>0</v>
      </c>
      <c r="L176" t="str">
        <f>IF(H176=H177+H178,"ok","err")</f>
        <v>ok</v>
      </c>
      <c r="M176" t="str">
        <f>IF(J176=J177+J178,"ok","err")</f>
        <v>ok</v>
      </c>
    </row>
    <row r="177" spans="2:13" x14ac:dyDescent="0.3">
      <c r="B177" t="s">
        <v>433</v>
      </c>
      <c r="F177">
        <v>265</v>
      </c>
      <c r="H177" s="1">
        <f>SUMIFS(DataSource!$J:$J,DataSource!$T:$T, $F177, DataSource!$G:$G,"RON")</f>
        <v>0</v>
      </c>
      <c r="J177">
        <f>SUMIFS(DataSource!$J:$J,DataSource!$T:$T, $F177, DataSource!$G:$G,"DEV")</f>
        <v>0</v>
      </c>
    </row>
    <row r="178" spans="2:13" x14ac:dyDescent="0.3">
      <c r="B178" t="s">
        <v>434</v>
      </c>
      <c r="F178">
        <v>266</v>
      </c>
      <c r="H178" s="1">
        <f>SUMIFS(DataSource!$J:$J,DataSource!$T:$T, $F178, DataSource!$G:$G,"RON")</f>
        <v>0</v>
      </c>
      <c r="J178">
        <f>SUMIFS(DataSource!$J:$J,DataSource!$T:$T, $F178, DataSource!$G:$G,"DEV")</f>
        <v>0</v>
      </c>
    </row>
    <row r="179" spans="2:13" x14ac:dyDescent="0.3">
      <c r="B179" t="s">
        <v>435</v>
      </c>
      <c r="F179">
        <v>267</v>
      </c>
      <c r="H179" s="1">
        <f>SUMIFS(DataSource!$J:$J,DataSource!$T:$T, $F179, DataSource!$G:$G,"RON")</f>
        <v>0</v>
      </c>
      <c r="J179">
        <f>SUMIFS(DataSource!$J:$J,DataSource!$T:$T, $F179, DataSource!$G:$G,"DEV")</f>
        <v>0</v>
      </c>
    </row>
    <row r="183" spans="2:13" x14ac:dyDescent="0.3">
      <c r="B183" t="s">
        <v>636</v>
      </c>
      <c r="H183" s="1" t="s">
        <v>391</v>
      </c>
      <c r="I183" t="s">
        <v>451</v>
      </c>
      <c r="K183" t="s">
        <v>393</v>
      </c>
    </row>
    <row r="184" spans="2:13" x14ac:dyDescent="0.3">
      <c r="B184" t="s">
        <v>630</v>
      </c>
      <c r="H184" s="1" t="s">
        <v>394</v>
      </c>
      <c r="I184" t="s">
        <v>452</v>
      </c>
      <c r="K184" t="s">
        <v>393</v>
      </c>
    </row>
    <row r="185" spans="2:13" x14ac:dyDescent="0.3">
      <c r="B185" t="s">
        <v>453</v>
      </c>
      <c r="H185" s="1" t="s">
        <v>396</v>
      </c>
      <c r="I185" t="s">
        <v>454</v>
      </c>
      <c r="K185" t="s">
        <v>398</v>
      </c>
    </row>
    <row r="186" spans="2:13" x14ac:dyDescent="0.3">
      <c r="G186">
        <v>1</v>
      </c>
    </row>
    <row r="187" spans="2:13" x14ac:dyDescent="0.3">
      <c r="B187" t="s">
        <v>611</v>
      </c>
      <c r="K187" t="s">
        <v>400</v>
      </c>
    </row>
    <row r="188" spans="2:13" x14ac:dyDescent="0.3">
      <c r="F188" t="s">
        <v>402</v>
      </c>
      <c r="H188" s="1" t="s">
        <v>612</v>
      </c>
      <c r="J188" t="s">
        <v>613</v>
      </c>
    </row>
    <row r="190" spans="2:13" x14ac:dyDescent="0.3">
      <c r="B190" t="s">
        <v>62</v>
      </c>
      <c r="F190" t="s">
        <v>45</v>
      </c>
      <c r="H190" s="1">
        <v>1</v>
      </c>
      <c r="J190">
        <v>2</v>
      </c>
    </row>
    <row r="191" spans="2:13" x14ac:dyDescent="0.3">
      <c r="B191" t="s">
        <v>621</v>
      </c>
      <c r="F191">
        <v>268</v>
      </c>
      <c r="H191" s="1">
        <f>H192+H193</f>
        <v>0</v>
      </c>
      <c r="J191">
        <f>J192+J193</f>
        <v>0</v>
      </c>
      <c r="L191" t="str">
        <f>IF(H191=H192+H193,"ok","err")</f>
        <v>ok</v>
      </c>
      <c r="M191" t="str">
        <f>IF(J191=J192+J193,"ok","err")</f>
        <v>ok</v>
      </c>
    </row>
    <row r="192" spans="2:13" x14ac:dyDescent="0.3">
      <c r="B192" t="s">
        <v>437</v>
      </c>
      <c r="F192">
        <v>269</v>
      </c>
      <c r="H192" s="1">
        <f>SUMIFS(DataSource!$J:$J,DataSource!$T:$T, $F192, DataSource!$G:$G,"RON")</f>
        <v>0</v>
      </c>
      <c r="J192">
        <f>SUMIFS(DataSource!$J:$J,DataSource!$T:$T, $F192, DataSource!$G:$G,"DEV")</f>
        <v>0</v>
      </c>
    </row>
    <row r="193" spans="2:13" x14ac:dyDescent="0.3">
      <c r="B193" t="s">
        <v>438</v>
      </c>
      <c r="F193">
        <v>270</v>
      </c>
      <c r="H193" s="1">
        <f>SUMIFS(DataSource!$J:$J,DataSource!$T:$T, $F193, DataSource!$G:$G,"RON")</f>
        <v>0</v>
      </c>
      <c r="J193">
        <f>SUMIFS(DataSource!$J:$J,DataSource!$T:$T, $F193, DataSource!$G:$G,"DEV")</f>
        <v>0</v>
      </c>
    </row>
    <row r="194" spans="2:13" x14ac:dyDescent="0.3">
      <c r="B194" t="s">
        <v>622</v>
      </c>
      <c r="F194">
        <v>271</v>
      </c>
      <c r="H194" s="1">
        <f>H195+H196</f>
        <v>519271</v>
      </c>
      <c r="J194">
        <f>J195+J196</f>
        <v>0</v>
      </c>
      <c r="L194" t="str">
        <f>IF(H194=H195+H196,"ok","err")</f>
        <v>ok</v>
      </c>
      <c r="M194" t="str">
        <f>IF(J194=J195+J196,"ok","err")</f>
        <v>ok</v>
      </c>
    </row>
    <row r="195" spans="2:13" x14ac:dyDescent="0.3">
      <c r="B195" t="s">
        <v>440</v>
      </c>
      <c r="F195">
        <v>272</v>
      </c>
      <c r="H195" s="1">
        <f>SUMIFS(DataSource!$J:$J,DataSource!$T:$T, $F195, DataSource!$G:$G,"RON")-1</f>
        <v>519271</v>
      </c>
      <c r="J195">
        <f>SUMIFS(DataSource!$J:$J,DataSource!$T:$T, $F195, DataSource!$G:$G,"DEV")</f>
        <v>0</v>
      </c>
      <c r="M195" t="s">
        <v>420</v>
      </c>
    </row>
    <row r="196" spans="2:13" x14ac:dyDescent="0.3">
      <c r="B196" t="s">
        <v>441</v>
      </c>
      <c r="F196">
        <v>273</v>
      </c>
      <c r="H196" s="1">
        <f>SUMIFS(DataSource!$J:$J,DataSource!$T:$T, $F196, DataSource!$G:$G,"RON")</f>
        <v>0</v>
      </c>
      <c r="J196">
        <f>SUMIFS(DataSource!$J:$J,DataSource!$T:$T, $F196, DataSource!$G:$G,"DEV")</f>
        <v>0</v>
      </c>
    </row>
    <row r="197" spans="2:13" x14ac:dyDescent="0.3">
      <c r="B197" t="s">
        <v>623</v>
      </c>
      <c r="F197">
        <v>274</v>
      </c>
      <c r="H197" s="1">
        <f>H198+H199</f>
        <v>0</v>
      </c>
      <c r="J197">
        <f>J198+J199</f>
        <v>0</v>
      </c>
      <c r="L197" t="str">
        <f>IF(H197=H198+H199,"ok","err")</f>
        <v>ok</v>
      </c>
      <c r="M197" t="str">
        <f>IF(J197=J198+J199,"ok","err")</f>
        <v>ok</v>
      </c>
    </row>
    <row r="198" spans="2:13" x14ac:dyDescent="0.3">
      <c r="B198" t="s">
        <v>443</v>
      </c>
      <c r="F198">
        <v>275</v>
      </c>
      <c r="H198" s="1">
        <f>SUMIFS(DataSource!$J:$J,DataSource!$T:$T, $F198, DataSource!$G:$G,"RON")</f>
        <v>0</v>
      </c>
      <c r="J198">
        <f>SUMIFS(DataSource!$J:$J,DataSource!$T:$T, $F198, DataSource!$G:$G,"DEV")</f>
        <v>0</v>
      </c>
    </row>
    <row r="199" spans="2:13" x14ac:dyDescent="0.3">
      <c r="B199" t="s">
        <v>444</v>
      </c>
      <c r="F199">
        <v>276</v>
      </c>
      <c r="H199" s="1">
        <f>SUMIFS(DataSource!$J:$J,DataSource!$T:$T, $F199, DataSource!$G:$G,"RON")</f>
        <v>0</v>
      </c>
      <c r="J199">
        <f>SUMIFS(DataSource!$J:$J,DataSource!$T:$T, $F199, DataSource!$G:$G,"DEV")</f>
        <v>0</v>
      </c>
    </row>
    <row r="200" spans="2:13" x14ac:dyDescent="0.3">
      <c r="B200" t="s">
        <v>624</v>
      </c>
      <c r="F200">
        <v>277</v>
      </c>
      <c r="H200" s="1">
        <f>SUMIFS(DataSource!$J:$J,DataSource!$T:$T, $F200, DataSource!$G:$G,"RON")</f>
        <v>0</v>
      </c>
      <c r="J200">
        <f>SUMIFS(DataSource!$J:$J,DataSource!$T:$T, $F200, DataSource!$G:$G,"DEV")</f>
        <v>0</v>
      </c>
    </row>
    <row r="201" spans="2:13" x14ac:dyDescent="0.3">
      <c r="B201" t="s">
        <v>625</v>
      </c>
      <c r="F201">
        <v>278</v>
      </c>
      <c r="H201" s="1">
        <f>SUMIFS(DataSource!$J:$J,DataSource!$T:$T, $F201, DataSource!$G:$G,"RON")</f>
        <v>0</v>
      </c>
      <c r="J201">
        <f>SUMIFS(DataSource!$J:$J,DataSource!$T:$T, $F201, DataSource!$G:$G,"DEV")</f>
        <v>0</v>
      </c>
    </row>
    <row r="202" spans="2:13" x14ac:dyDescent="0.3">
      <c r="B202" t="s">
        <v>626</v>
      </c>
      <c r="F202">
        <v>281</v>
      </c>
      <c r="H202" s="1">
        <f>SUMIFS(DataSource!$J:$J,DataSource!$T:$T, $F202, DataSource!$G:$G,"RON")</f>
        <v>0</v>
      </c>
      <c r="J202">
        <f>SUMIFS(DataSource!$J:$J,DataSource!$T:$T, $F202, DataSource!$G:$G,"DEV")</f>
        <v>0</v>
      </c>
    </row>
    <row r="203" spans="2:13" x14ac:dyDescent="0.3">
      <c r="B203" t="s">
        <v>627</v>
      </c>
      <c r="F203">
        <v>282</v>
      </c>
      <c r="H203" s="1">
        <f>SUMIFS(DataSource!$J:$J,DataSource!$T:$T, $F203, DataSource!$G:$G,"RON")</f>
        <v>0</v>
      </c>
      <c r="J203">
        <f>SUMIFS(DataSource!$J:$J,DataSource!$T:$T, $F203, DataSource!$G:$G,"DEV")</f>
        <v>0</v>
      </c>
    </row>
    <row r="204" spans="2:13" x14ac:dyDescent="0.3">
      <c r="B204" t="s">
        <v>628</v>
      </c>
      <c r="F204">
        <v>285</v>
      </c>
      <c r="H204" s="1">
        <f>SUMIFS(DataSource!$J:$J,DataSource!$T:$T, $F204, DataSource!$G:$G,"RON")</f>
        <v>0</v>
      </c>
      <c r="J204">
        <f>SUMIFS(DataSource!$J:$J,DataSource!$T:$T, $F204, DataSource!$G:$G,"DEV")</f>
        <v>0</v>
      </c>
    </row>
    <row r="205" spans="2:13" x14ac:dyDescent="0.3">
      <c r="B205" t="s">
        <v>640</v>
      </c>
      <c r="F205">
        <v>286</v>
      </c>
      <c r="H205" s="1">
        <f>H206+H212+H217+H222+H225+H228+H231+H232+H233+H234+H235</f>
        <v>0</v>
      </c>
      <c r="J205">
        <f>J206+J212+J217+J222+J225+J228+J231+J232+J233+J234+J235</f>
        <v>0</v>
      </c>
      <c r="L205" t="str">
        <f>IF(H205=H206+H212+H217+H222+H225+H228+H231+H232+H233+H234+H235,"ok","err")</f>
        <v>ok</v>
      </c>
      <c r="M205" t="str">
        <f>IF(J205=J206+J212+J217+J222+J225+J228+J231+J232+J233+J234+J235,"ok","err")</f>
        <v>ok</v>
      </c>
    </row>
    <row r="206" spans="2:13" x14ac:dyDescent="0.3">
      <c r="B206" t="s">
        <v>617</v>
      </c>
      <c r="F206">
        <v>287</v>
      </c>
      <c r="H206" s="1">
        <f>SUM(H207:I211)</f>
        <v>0</v>
      </c>
      <c r="J206">
        <f>SUM(J207:K211)</f>
        <v>0</v>
      </c>
      <c r="L206" t="str">
        <f>IF(H206=SUM(H207:I211),"ok","err")</f>
        <v>ok</v>
      </c>
      <c r="M206" t="str">
        <f>IF(J206=SUM(J207:K211),"ok","err")</f>
        <v>ok</v>
      </c>
    </row>
    <row r="207" spans="2:13" x14ac:dyDescent="0.3">
      <c r="B207" t="s">
        <v>422</v>
      </c>
      <c r="F207">
        <v>288</v>
      </c>
      <c r="H207" s="1">
        <f>SUMIFS(DataSource!$J:$J,DataSource!$T:$T, $F207, DataSource!$G:$G,"RON")</f>
        <v>0</v>
      </c>
      <c r="J207">
        <f>SUMIFS(DataSource!$J:$J,DataSource!$T:$T, $F207, DataSource!$G:$G,"DEV")</f>
        <v>0</v>
      </c>
    </row>
    <row r="208" spans="2:13" x14ac:dyDescent="0.3">
      <c r="B208" t="s">
        <v>423</v>
      </c>
      <c r="F208">
        <v>289</v>
      </c>
      <c r="H208" s="1">
        <f>SUMIFS(DataSource!$J:$J,DataSource!$T:$T, $F208, DataSource!$G:$G,"RON")</f>
        <v>0</v>
      </c>
      <c r="J208">
        <f>SUMIFS(DataSource!$J:$J,DataSource!$T:$T, $F208, DataSource!$G:$G,"DEV")</f>
        <v>0</v>
      </c>
    </row>
    <row r="209" spans="2:15" x14ac:dyDescent="0.3">
      <c r="B209" t="s">
        <v>424</v>
      </c>
      <c r="F209">
        <v>290</v>
      </c>
      <c r="H209" s="1">
        <f>SUMIFS(DataSource!$J:$J,DataSource!$T:$T, $F209, DataSource!$G:$G,"RON")</f>
        <v>0</v>
      </c>
      <c r="J209">
        <f>SUMIFS(DataSource!$J:$J,DataSource!$T:$T, $F209, DataSource!$G:$G,"DEV")</f>
        <v>0</v>
      </c>
    </row>
    <row r="210" spans="2:15" x14ac:dyDescent="0.3">
      <c r="B210" t="s">
        <v>425</v>
      </c>
      <c r="F210">
        <v>291</v>
      </c>
      <c r="H210" s="1">
        <f>SUMIFS(DataSource!$J:$J,DataSource!$T:$T, $F210, DataSource!$G:$G,"RON")</f>
        <v>0</v>
      </c>
      <c r="J210">
        <f>SUMIFS(DataSource!$J:$J,DataSource!$T:$T, $F210, DataSource!$G:$G,"DEV")</f>
        <v>0</v>
      </c>
    </row>
    <row r="211" spans="2:15" x14ac:dyDescent="0.3">
      <c r="B211" t="s">
        <v>426</v>
      </c>
      <c r="F211">
        <v>292</v>
      </c>
      <c r="H211" s="1">
        <f>SUMIFS(DataSource!$J:$J,DataSource!$T:$T, $F211, DataSource!$G:$G,"RON")</f>
        <v>0</v>
      </c>
      <c r="J211">
        <f>SUMIFS(DataSource!$J:$J,DataSource!$T:$T, $F211, DataSource!$G:$G,"DEV")</f>
        <v>0</v>
      </c>
    </row>
    <row r="212" spans="2:15" x14ac:dyDescent="0.3">
      <c r="B212" t="s">
        <v>618</v>
      </c>
      <c r="F212">
        <v>293</v>
      </c>
      <c r="H212" s="1">
        <f>SUM(H213:I216)</f>
        <v>0</v>
      </c>
      <c r="J212">
        <f>SUM(J213:K216)</f>
        <v>0</v>
      </c>
      <c r="L212" t="str">
        <f>IF(H212=SUM(H213:I216),"ok","err")</f>
        <v>ok</v>
      </c>
      <c r="M212" t="str">
        <f>IF(J212=SUM(J213:K216),"ok","err")</f>
        <v>ok</v>
      </c>
    </row>
    <row r="213" spans="2:15" x14ac:dyDescent="0.3">
      <c r="B213" t="s">
        <v>428</v>
      </c>
      <c r="F213">
        <v>294</v>
      </c>
      <c r="H213" s="1">
        <f>SUMIFS(DataSource!$J:$J,DataSource!$T:$T, $F213, DataSource!$G:$G,"RON")</f>
        <v>0</v>
      </c>
      <c r="J213">
        <f>SUMIFS(DataSource!$J:$J,DataSource!$T:$T, $F213, DataSource!$G:$G,"DEV")</f>
        <v>0</v>
      </c>
    </row>
    <row r="214" spans="2:15" x14ac:dyDescent="0.3">
      <c r="B214" t="s">
        <v>429</v>
      </c>
      <c r="F214">
        <v>295</v>
      </c>
      <c r="H214" s="1">
        <f>SUMIFS(DataSource!$J:$J,DataSource!$T:$T, $F214, DataSource!$G:$G,"RON")</f>
        <v>0</v>
      </c>
      <c r="J214">
        <f>SUMIFS(DataSource!$J:$J,DataSource!$T:$T, $F214, DataSource!$G:$G,"DEV")</f>
        <v>0</v>
      </c>
    </row>
    <row r="215" spans="2:15" x14ac:dyDescent="0.3">
      <c r="B215" t="s">
        <v>430</v>
      </c>
      <c r="F215">
        <v>296</v>
      </c>
      <c r="H215" s="1">
        <f>SUMIFS(DataSource!$J:$J,DataSource!$T:$T, $F215, DataSource!$G:$G,"RON")</f>
        <v>0</v>
      </c>
      <c r="J215">
        <f>SUMIFS(DataSource!$J:$J,DataSource!$T:$T, $F215, DataSource!$G:$G,"DEV")</f>
        <v>0</v>
      </c>
    </row>
    <row r="216" spans="2:15" x14ac:dyDescent="0.3">
      <c r="B216" t="s">
        <v>431</v>
      </c>
      <c r="F216">
        <v>297</v>
      </c>
      <c r="H216" s="1">
        <f>SUMIFS(DataSource!$J:$J,DataSource!$T:$T, $F216, DataSource!$G:$G,"RON")</f>
        <v>0</v>
      </c>
      <c r="J216">
        <f>SUMIFS(DataSource!$J:$J,DataSource!$T:$T, $F216, DataSource!$G:$G,"DEV")</f>
        <v>0</v>
      </c>
    </row>
    <row r="217" spans="2:15" x14ac:dyDescent="0.3">
      <c r="B217" t="s">
        <v>619</v>
      </c>
      <c r="F217">
        <v>298</v>
      </c>
      <c r="H217" s="1">
        <f>H218+H221</f>
        <v>0</v>
      </c>
      <c r="J217">
        <f>J218+J221</f>
        <v>0</v>
      </c>
      <c r="L217" t="str">
        <f>IF(H217=H218+H221,"ok","err")</f>
        <v>ok</v>
      </c>
      <c r="M217" t="str">
        <f>IF(J217=J218+J221,"ok","err")</f>
        <v>ok</v>
      </c>
    </row>
    <row r="218" spans="2:15" x14ac:dyDescent="0.3">
      <c r="B218" t="s">
        <v>620</v>
      </c>
      <c r="F218">
        <v>299</v>
      </c>
      <c r="H218" s="1">
        <f>H219+H220</f>
        <v>0</v>
      </c>
      <c r="J218">
        <f>J219+J220</f>
        <v>0</v>
      </c>
      <c r="L218" t="str">
        <f>IF(H218=H219+H220,"ok","err")</f>
        <v>ok</v>
      </c>
      <c r="M218" t="str">
        <f>IF(J218=J219+J220,"ok","err")</f>
        <v>ok</v>
      </c>
    </row>
    <row r="219" spans="2:15" x14ac:dyDescent="0.3">
      <c r="B219" t="s">
        <v>433</v>
      </c>
      <c r="F219">
        <v>300</v>
      </c>
      <c r="H219" s="1">
        <f>SUMIFS(DataSource!$J:$J,DataSource!$T:$T, $F219, DataSource!$G:$G,"RON")</f>
        <v>0</v>
      </c>
      <c r="J219">
        <f>SUMIFS(DataSource!$J:$J,DataSource!$T:$T, $F219, DataSource!$G:$G,"DEV")</f>
        <v>0</v>
      </c>
      <c r="O219" t="s">
        <v>634</v>
      </c>
    </row>
    <row r="220" spans="2:15" x14ac:dyDescent="0.3">
      <c r="B220" t="s">
        <v>434</v>
      </c>
      <c r="F220">
        <v>301</v>
      </c>
      <c r="H220" s="1">
        <f>SUMIFS(DataSource!$J:$J,DataSource!$T:$T, $F220, DataSource!$G:$G,"RON")</f>
        <v>0</v>
      </c>
      <c r="J220">
        <f>SUMIFS(DataSource!$J:$J,DataSource!$T:$T, $F220, DataSource!$G:$G,"DEV")</f>
        <v>0</v>
      </c>
    </row>
    <row r="221" spans="2:15" x14ac:dyDescent="0.3">
      <c r="B221" t="s">
        <v>435</v>
      </c>
      <c r="F221">
        <v>302</v>
      </c>
      <c r="H221" s="1">
        <f>SUMIFS(DataSource!$J:$J,DataSource!$T:$T, $F221, DataSource!$G:$G,"RON")</f>
        <v>0</v>
      </c>
      <c r="J221">
        <f>SUMIFS(DataSource!$J:$J,DataSource!$T:$T, $F221, DataSource!$G:$G,"DEV")</f>
        <v>0</v>
      </c>
    </row>
    <row r="222" spans="2:15" x14ac:dyDescent="0.3">
      <c r="B222" t="s">
        <v>621</v>
      </c>
      <c r="F222">
        <v>303</v>
      </c>
      <c r="H222" s="1">
        <f>H223+H224</f>
        <v>0</v>
      </c>
      <c r="J222">
        <f>J223+J224</f>
        <v>0</v>
      </c>
      <c r="L222" t="str">
        <f>IF(H222=H223+H224,"ok","err")</f>
        <v>ok</v>
      </c>
      <c r="M222" t="str">
        <f>IF(J222=J223+J224,"ok","err")</f>
        <v>ok</v>
      </c>
    </row>
    <row r="223" spans="2:15" x14ac:dyDescent="0.3">
      <c r="B223" t="s">
        <v>437</v>
      </c>
      <c r="F223">
        <v>304</v>
      </c>
      <c r="H223" s="1">
        <f>SUMIFS(DataSource!$J:$J,DataSource!$T:$T, $F223, DataSource!$G:$G,"RON")</f>
        <v>0</v>
      </c>
      <c r="J223">
        <f>SUMIFS(DataSource!$J:$J,DataSource!$T:$T, $F223, DataSource!$G:$G,"DEV")</f>
        <v>0</v>
      </c>
    </row>
    <row r="224" spans="2:15" x14ac:dyDescent="0.3">
      <c r="B224" t="s">
        <v>438</v>
      </c>
      <c r="F224">
        <v>305</v>
      </c>
      <c r="H224" s="1">
        <f>SUMIFS(DataSource!$J:$J,DataSource!$T:$T, $F224, DataSource!$G:$G,"RON")</f>
        <v>0</v>
      </c>
      <c r="J224">
        <f>SUMIFS(DataSource!$J:$J,DataSource!$T:$T, $F224, DataSource!$G:$G,"DEV")</f>
        <v>0</v>
      </c>
    </row>
    <row r="225" spans="2:20" x14ac:dyDescent="0.3">
      <c r="B225" t="s">
        <v>622</v>
      </c>
      <c r="F225">
        <v>306</v>
      </c>
      <c r="H225" s="1">
        <f>H226+H227</f>
        <v>0</v>
      </c>
      <c r="J225">
        <f>J226+J227</f>
        <v>0</v>
      </c>
      <c r="L225" t="str">
        <f>IF(H225=H226+H227,"ok","err")</f>
        <v>ok</v>
      </c>
      <c r="M225" t="str">
        <f>IF(J225=J226+J227,"ok","err")</f>
        <v>ok</v>
      </c>
      <c r="R225" t="s">
        <v>641</v>
      </c>
    </row>
    <row r="226" spans="2:20" x14ac:dyDescent="0.3">
      <c r="B226" t="s">
        <v>440</v>
      </c>
      <c r="F226">
        <v>307</v>
      </c>
      <c r="H226" s="1">
        <f>SUMIFS(DataSource!$J:$J,DataSource!$T:$T, $F226, DataSource!$G:$G,"RON")*0</f>
        <v>0</v>
      </c>
      <c r="J226">
        <f>SUMIFS(DataSource!$J:$J,DataSource!$T:$T, $F226, DataSource!$G:$G,"DEV")</f>
        <v>0</v>
      </c>
      <c r="O226" t="s">
        <v>634</v>
      </c>
      <c r="R226">
        <v>458933.26</v>
      </c>
      <c r="S226">
        <f>R226-H226</f>
        <v>458933.26</v>
      </c>
      <c r="T226" t="s">
        <v>642</v>
      </c>
    </row>
    <row r="227" spans="2:20" x14ac:dyDescent="0.3">
      <c r="B227" t="s">
        <v>441</v>
      </c>
      <c r="F227">
        <v>308</v>
      </c>
      <c r="H227" s="1">
        <f>SUMIFS(DataSource!$J:$J,DataSource!$T:$T, $F227, DataSource!$G:$G,"RON")</f>
        <v>0</v>
      </c>
      <c r="J227">
        <f>SUMIFS(DataSource!$J:$J,DataSource!$T:$T, $F227, DataSource!$G:$G,"DEV")</f>
        <v>0</v>
      </c>
    </row>
    <row r="228" spans="2:20" x14ac:dyDescent="0.3">
      <c r="B228" t="s">
        <v>623</v>
      </c>
      <c r="F228">
        <v>309</v>
      </c>
      <c r="H228" s="1">
        <f>H229+H230</f>
        <v>0</v>
      </c>
      <c r="J228">
        <f>J229+J230</f>
        <v>0</v>
      </c>
      <c r="L228" t="str">
        <f>IF(H228=H229+H230,"ok","err")</f>
        <v>ok</v>
      </c>
      <c r="M228" t="str">
        <f>IF(J228=J229+J230,"ok","err")</f>
        <v>ok</v>
      </c>
    </row>
    <row r="229" spans="2:20" x14ac:dyDescent="0.3">
      <c r="B229" t="s">
        <v>443</v>
      </c>
      <c r="F229">
        <v>310</v>
      </c>
      <c r="H229" s="1">
        <f>H230+H231</f>
        <v>0</v>
      </c>
      <c r="J229">
        <f>SUMIFS(DataSource!$J:$J,DataSource!$T:$T, $F229, DataSource!$G:$G,"DEV")</f>
        <v>0</v>
      </c>
      <c r="O229" t="s">
        <v>634</v>
      </c>
    </row>
    <row r="230" spans="2:20" x14ac:dyDescent="0.3">
      <c r="B230" t="s">
        <v>444</v>
      </c>
      <c r="F230">
        <v>311</v>
      </c>
      <c r="H230" s="1">
        <f>SUMIFS(DataSource!$J:$J,DataSource!$T:$T, $F230, DataSource!$G:$G,"RON")</f>
        <v>0</v>
      </c>
      <c r="J230">
        <f>SUMIFS(DataSource!$J:$J,DataSource!$T:$T, $F230, DataSource!$G:$G,"DEV")</f>
        <v>0</v>
      </c>
    </row>
    <row r="231" spans="2:20" x14ac:dyDescent="0.3">
      <c r="B231" t="s">
        <v>624</v>
      </c>
      <c r="F231">
        <v>312</v>
      </c>
      <c r="H231" s="1">
        <f>SUMIFS(DataSource!$J:$J,DataSource!$T:$T, $F231, DataSource!$G:$G,"RON")</f>
        <v>0</v>
      </c>
      <c r="J231">
        <f>SUMIFS(DataSource!$J:$J,DataSource!$T:$T, $F231, DataSource!$G:$G,"DEV")</f>
        <v>0</v>
      </c>
    </row>
    <row r="232" spans="2:20" x14ac:dyDescent="0.3">
      <c r="B232" t="s">
        <v>625</v>
      </c>
      <c r="F232">
        <v>313</v>
      </c>
      <c r="H232" s="1">
        <f>SUMIFS(DataSource!$J:$J,DataSource!$T:$T, $F232, DataSource!$G:$G,"RON")</f>
        <v>0</v>
      </c>
      <c r="J232">
        <f>SUMIFS(DataSource!$J:$J,DataSource!$T:$T, $F232, DataSource!$G:$G,"DEV")</f>
        <v>0</v>
      </c>
    </row>
    <row r="233" spans="2:20" x14ac:dyDescent="0.3">
      <c r="B233" t="s">
        <v>626</v>
      </c>
      <c r="F233">
        <v>316</v>
      </c>
      <c r="H233" s="1">
        <f>SUMIFS(DataSource!$J:$J,DataSource!$T:$T, $F233, DataSource!$G:$G,"RON")</f>
        <v>0</v>
      </c>
      <c r="J233">
        <f>SUMIFS(DataSource!$J:$J,DataSource!$T:$T, $F233, DataSource!$G:$G,"DEV")</f>
        <v>0</v>
      </c>
    </row>
    <row r="234" spans="2:20" x14ac:dyDescent="0.3">
      <c r="B234" t="s">
        <v>627</v>
      </c>
      <c r="F234">
        <v>317</v>
      </c>
      <c r="H234" s="1">
        <f>SUMIFS(DataSource!$J:$J,DataSource!$T:$T, $F234, DataSource!$G:$G,"RON")</f>
        <v>0</v>
      </c>
      <c r="J234">
        <f>SUMIFS(DataSource!$J:$J,DataSource!$T:$T, $F234, DataSource!$G:$G,"DEV")</f>
        <v>0</v>
      </c>
    </row>
    <row r="235" spans="2:20" x14ac:dyDescent="0.3">
      <c r="B235" t="s">
        <v>628</v>
      </c>
      <c r="F235">
        <v>320</v>
      </c>
      <c r="H235" s="1">
        <f>SUMIFS(DataSource!$J:$J,DataSource!$T:$T, $F235, DataSource!$G:$G,"RON")</f>
        <v>0</v>
      </c>
      <c r="J235">
        <f>SUMIFS(DataSource!$J:$J,DataSource!$T:$T, $F235, DataSource!$G:$G,"DEV")</f>
        <v>0</v>
      </c>
    </row>
    <row r="239" spans="2:20" x14ac:dyDescent="0.3">
      <c r="B239" t="s">
        <v>636</v>
      </c>
      <c r="H239" s="1" t="s">
        <v>391</v>
      </c>
      <c r="I239" t="s">
        <v>451</v>
      </c>
      <c r="K239" t="s">
        <v>393</v>
      </c>
    </row>
    <row r="240" spans="2:20" x14ac:dyDescent="0.3">
      <c r="B240" t="s">
        <v>630</v>
      </c>
      <c r="H240" s="1" t="s">
        <v>394</v>
      </c>
      <c r="I240" t="s">
        <v>452</v>
      </c>
      <c r="K240" t="s">
        <v>393</v>
      </c>
    </row>
    <row r="241" spans="2:13" x14ac:dyDescent="0.3">
      <c r="B241" t="s">
        <v>453</v>
      </c>
      <c r="H241" s="1" t="s">
        <v>396</v>
      </c>
      <c r="I241" t="s">
        <v>454</v>
      </c>
      <c r="K241" t="s">
        <v>398</v>
      </c>
    </row>
    <row r="242" spans="2:13" x14ac:dyDescent="0.3">
      <c r="G242">
        <v>1</v>
      </c>
    </row>
    <row r="243" spans="2:13" x14ac:dyDescent="0.3">
      <c r="B243" t="s">
        <v>611</v>
      </c>
      <c r="K243" t="s">
        <v>400</v>
      </c>
    </row>
    <row r="244" spans="2:13" x14ac:dyDescent="0.3">
      <c r="F244" t="s">
        <v>402</v>
      </c>
      <c r="H244" s="1" t="s">
        <v>612</v>
      </c>
      <c r="J244" t="s">
        <v>613</v>
      </c>
    </row>
    <row r="246" spans="2:13" x14ac:dyDescent="0.3">
      <c r="B246" t="s">
        <v>62</v>
      </c>
      <c r="F246" t="s">
        <v>45</v>
      </c>
      <c r="H246" s="1">
        <v>1</v>
      </c>
      <c r="J246">
        <v>2</v>
      </c>
    </row>
    <row r="247" spans="2:13" x14ac:dyDescent="0.3">
      <c r="B247" t="s">
        <v>632</v>
      </c>
      <c r="F247">
        <v>321</v>
      </c>
      <c r="H247" s="1">
        <f>H248+H279</f>
        <v>0</v>
      </c>
      <c r="J247">
        <f>J248+J279</f>
        <v>0</v>
      </c>
      <c r="L247" t="str">
        <f>IF(H247=H248+H279,"ok","err")</f>
        <v>ok</v>
      </c>
      <c r="M247" t="str">
        <f>IF(J247=J248+J279,"ok","err")</f>
        <v>ok</v>
      </c>
    </row>
    <row r="248" spans="2:13" x14ac:dyDescent="0.3">
      <c r="B248" t="s">
        <v>643</v>
      </c>
      <c r="F248">
        <v>322</v>
      </c>
      <c r="H248" s="1">
        <f>H249+H255+H260+H265+H268+H271+H274+H275+H276+H277+H278</f>
        <v>0</v>
      </c>
      <c r="J248">
        <f>J249+J255+J260+J265+J268+J271+J274+J275+J276+J277+J278</f>
        <v>0</v>
      </c>
      <c r="L248" t="str">
        <f>IF(H248=H249+H255+H260+H265+H268+H271+H274+H275+H276+H277+H278,"ok","err")</f>
        <v>ok</v>
      </c>
      <c r="M248" t="str">
        <f>IF(J248=J249+J255+J260+J265+J268+J271+J274+J275+J276+J277+J278,"ok","err")</f>
        <v>ok</v>
      </c>
    </row>
    <row r="249" spans="2:13" x14ac:dyDescent="0.3">
      <c r="B249" t="s">
        <v>617</v>
      </c>
      <c r="F249">
        <v>323</v>
      </c>
      <c r="H249" s="1">
        <f>SUM(H250:I254)</f>
        <v>0</v>
      </c>
      <c r="J249">
        <f>SUM(J250:K254)</f>
        <v>0</v>
      </c>
      <c r="L249" t="str">
        <f>IF(H249=SUM(H250:I254),"ok","err")</f>
        <v>ok</v>
      </c>
      <c r="M249" t="str">
        <f>IF(J249=SUM(J250:K254),"ok","err")</f>
        <v>ok</v>
      </c>
    </row>
    <row r="250" spans="2:13" x14ac:dyDescent="0.3">
      <c r="B250" t="s">
        <v>422</v>
      </c>
      <c r="F250">
        <v>324</v>
      </c>
      <c r="H250" s="1">
        <f>SUMIFS(DataSource!$J:$J,DataSource!$T:$T, $F250, DataSource!$G:$G,"RON")</f>
        <v>0</v>
      </c>
      <c r="J250">
        <f>SUMIFS(DataSource!$J:$J,DataSource!$T:$T, $F250, DataSource!$G:$G,"DEV")</f>
        <v>0</v>
      </c>
    </row>
    <row r="251" spans="2:13" x14ac:dyDescent="0.3">
      <c r="B251" t="s">
        <v>423</v>
      </c>
      <c r="F251">
        <v>325</v>
      </c>
      <c r="H251" s="1">
        <f>SUMIFS(DataSource!$J:$J,DataSource!$T:$T, $F251, DataSource!$G:$G,"RON")</f>
        <v>0</v>
      </c>
      <c r="J251">
        <f>SUMIFS(DataSource!$J:$J,DataSource!$T:$T, $F251, DataSource!$G:$G,"DEV")</f>
        <v>0</v>
      </c>
    </row>
    <row r="252" spans="2:13" x14ac:dyDescent="0.3">
      <c r="B252" t="s">
        <v>424</v>
      </c>
      <c r="F252">
        <v>326</v>
      </c>
      <c r="H252" s="1">
        <f>SUMIFS(DataSource!$J:$J,DataSource!$T:$T, $F252, DataSource!$G:$G,"RON")</f>
        <v>0</v>
      </c>
      <c r="J252">
        <f>SUMIFS(DataSource!$J:$J,DataSource!$T:$T, $F252, DataSource!$G:$G,"DEV")</f>
        <v>0</v>
      </c>
    </row>
    <row r="253" spans="2:13" x14ac:dyDescent="0.3">
      <c r="B253" t="s">
        <v>425</v>
      </c>
      <c r="F253">
        <v>327</v>
      </c>
      <c r="H253" s="1">
        <f>SUMIFS(DataSource!$J:$J,DataSource!$T:$T, $F253, DataSource!$G:$G,"RON")</f>
        <v>0</v>
      </c>
      <c r="J253">
        <f>SUMIFS(DataSource!$J:$J,DataSource!$T:$T, $F253, DataSource!$G:$G,"DEV")</f>
        <v>0</v>
      </c>
    </row>
    <row r="254" spans="2:13" x14ac:dyDescent="0.3">
      <c r="B254" t="s">
        <v>426</v>
      </c>
      <c r="F254">
        <v>328</v>
      </c>
      <c r="H254" s="1">
        <f>SUMIFS(DataSource!$J:$J,DataSource!$T:$T, $F254, DataSource!$G:$G,"RON")</f>
        <v>0</v>
      </c>
      <c r="J254">
        <f>SUMIFS(DataSource!$J:$J,DataSource!$T:$T, $F254, DataSource!$G:$G,"DEV")</f>
        <v>0</v>
      </c>
    </row>
    <row r="255" spans="2:13" x14ac:dyDescent="0.3">
      <c r="B255" t="s">
        <v>618</v>
      </c>
      <c r="F255">
        <v>329</v>
      </c>
      <c r="H255" s="1">
        <f>SUM(H256:I259)</f>
        <v>0</v>
      </c>
      <c r="J255">
        <f>SUM(J256:K259)</f>
        <v>0</v>
      </c>
      <c r="L255" t="str">
        <f>IF(H255=SUM(H256:I259),"ok","err")</f>
        <v>ok</v>
      </c>
      <c r="M255" t="str">
        <f>IF(J255=SUM(J256:K259),"ok","err")</f>
        <v>ok</v>
      </c>
    </row>
    <row r="256" spans="2:13" x14ac:dyDescent="0.3">
      <c r="B256" t="s">
        <v>428</v>
      </c>
      <c r="F256">
        <v>330</v>
      </c>
      <c r="H256" s="1">
        <f>SUMIFS(DataSource!$J:$J,DataSource!$T:$T, $F256, DataSource!$G:$G,"RON")</f>
        <v>0</v>
      </c>
      <c r="J256">
        <f>SUMIFS(DataSource!$J:$J,DataSource!$T:$T, $F256, DataSource!$G:$G,"DEV")</f>
        <v>0</v>
      </c>
    </row>
    <row r="257" spans="2:15" x14ac:dyDescent="0.3">
      <c r="B257" t="s">
        <v>429</v>
      </c>
      <c r="F257">
        <v>331</v>
      </c>
      <c r="H257" s="1">
        <f>SUMIFS(DataSource!$J:$J,DataSource!$T:$T, $F257, DataSource!$G:$G,"RON")</f>
        <v>0</v>
      </c>
      <c r="J257">
        <f>SUMIFS(DataSource!$J:$J,DataSource!$T:$T, $F257, DataSource!$G:$G,"DEV")</f>
        <v>0</v>
      </c>
    </row>
    <row r="258" spans="2:15" x14ac:dyDescent="0.3">
      <c r="B258" t="s">
        <v>430</v>
      </c>
      <c r="F258">
        <v>332</v>
      </c>
      <c r="H258" s="1">
        <f>SUMIFS(DataSource!$J:$J,DataSource!$T:$T, $F258, DataSource!$G:$G,"RON")</f>
        <v>0</v>
      </c>
      <c r="J258">
        <f>SUMIFS(DataSource!$J:$J,DataSource!$T:$T, $F258, DataSource!$G:$G,"DEV")</f>
        <v>0</v>
      </c>
    </row>
    <row r="259" spans="2:15" x14ac:dyDescent="0.3">
      <c r="B259" t="s">
        <v>431</v>
      </c>
      <c r="F259">
        <v>333</v>
      </c>
      <c r="H259" s="1">
        <f>SUMIFS(DataSource!$J:$J,DataSource!$T:$T, $F259, DataSource!$G:$G,"RON")</f>
        <v>0</v>
      </c>
      <c r="J259">
        <f>SUMIFS(DataSource!$J:$J,DataSource!$T:$T, $F259, DataSource!$G:$G,"DEV")</f>
        <v>0</v>
      </c>
    </row>
    <row r="260" spans="2:15" x14ac:dyDescent="0.3">
      <c r="B260" t="s">
        <v>619</v>
      </c>
      <c r="F260">
        <v>334</v>
      </c>
      <c r="H260" s="1">
        <f>H261+H264</f>
        <v>0</v>
      </c>
      <c r="J260">
        <f>J261+J264</f>
        <v>0</v>
      </c>
      <c r="L260" t="str">
        <f>IF(H260=H261+H264,"ok","err")</f>
        <v>ok</v>
      </c>
      <c r="M260" t="str">
        <f>IF(J260=J261+J264,"ok","err")</f>
        <v>ok</v>
      </c>
    </row>
    <row r="261" spans="2:15" x14ac:dyDescent="0.3">
      <c r="B261" t="s">
        <v>620</v>
      </c>
      <c r="F261">
        <v>335</v>
      </c>
      <c r="H261" s="1">
        <f>H262+H263</f>
        <v>0</v>
      </c>
      <c r="J261">
        <f>J262+J263</f>
        <v>0</v>
      </c>
      <c r="L261" t="str">
        <f>IF(H261=H262+H263,"ok","err")</f>
        <v>ok</v>
      </c>
      <c r="M261" t="str">
        <f>IF(J261=J262+J263,"ok","err")</f>
        <v>ok</v>
      </c>
    </row>
    <row r="262" spans="2:15" x14ac:dyDescent="0.3">
      <c r="B262" t="s">
        <v>433</v>
      </c>
      <c r="F262">
        <v>336</v>
      </c>
      <c r="J262">
        <f>SUMIFS(DataSource!$J:$J,DataSource!$T:$T, $F262, DataSource!$G:$G,"DEV")</f>
        <v>0</v>
      </c>
    </row>
    <row r="263" spans="2:15" x14ac:dyDescent="0.3">
      <c r="B263" t="s">
        <v>434</v>
      </c>
      <c r="F263">
        <v>337</v>
      </c>
      <c r="H263" s="1">
        <f>SUMIFS(DataSource!$J:$J,DataSource!$T:$T, $F263, DataSource!$G:$G,"RON")</f>
        <v>0</v>
      </c>
      <c r="J263">
        <f>SUMIFS(DataSource!$J:$J,DataSource!$T:$T, $F263, DataSource!$G:$G,"DEV")</f>
        <v>0</v>
      </c>
    </row>
    <row r="264" spans="2:15" x14ac:dyDescent="0.3">
      <c r="B264" t="s">
        <v>435</v>
      </c>
      <c r="F264">
        <v>338</v>
      </c>
      <c r="H264" s="1">
        <f>SUMIFS(DataSource!$J:$J,DataSource!$T:$T, $F264, DataSource!$G:$G,"RON")</f>
        <v>0</v>
      </c>
      <c r="J264">
        <f>SUMIFS(DataSource!$J:$J,DataSource!$T:$T, $F264, DataSource!$G:$G,"DEV")</f>
        <v>0</v>
      </c>
    </row>
    <row r="265" spans="2:15" x14ac:dyDescent="0.3">
      <c r="B265" t="s">
        <v>621</v>
      </c>
      <c r="F265">
        <v>339</v>
      </c>
      <c r="H265" s="1">
        <f>H266+H267</f>
        <v>0</v>
      </c>
      <c r="J265">
        <f>J266+J267</f>
        <v>0</v>
      </c>
      <c r="L265" t="str">
        <f>IF(H265=H266+H267,"ok","err")</f>
        <v>ok</v>
      </c>
      <c r="M265" t="str">
        <f>IF(J265=J266+J267,"ok","err")</f>
        <v>ok</v>
      </c>
    </row>
    <row r="266" spans="2:15" x14ac:dyDescent="0.3">
      <c r="B266" t="s">
        <v>437</v>
      </c>
      <c r="F266">
        <v>340</v>
      </c>
      <c r="H266" s="1">
        <f>SUMIFS(DataSource!$J:$J,DataSource!$T:$T, $F266, DataSource!$G:$G,"RON")</f>
        <v>0</v>
      </c>
      <c r="J266">
        <f>SUMIFS(DataSource!$J:$J,DataSource!$T:$T, $F266, DataSource!$G:$G,"DEV")</f>
        <v>0</v>
      </c>
    </row>
    <row r="267" spans="2:15" x14ac:dyDescent="0.3">
      <c r="B267" t="s">
        <v>438</v>
      </c>
      <c r="F267">
        <v>341</v>
      </c>
      <c r="H267" s="1">
        <f>SUMIFS(DataSource!$J:$J,DataSource!$T:$T, $F267, DataSource!$G:$G,"RON")</f>
        <v>0</v>
      </c>
      <c r="J267">
        <f>SUMIFS(DataSource!$J:$J,DataSource!$T:$T, $F267, DataSource!$G:$G,"DEV")</f>
        <v>0</v>
      </c>
    </row>
    <row r="268" spans="2:15" x14ac:dyDescent="0.3">
      <c r="B268" t="s">
        <v>622</v>
      </c>
      <c r="F268">
        <v>342</v>
      </c>
      <c r="H268" s="1">
        <f>H269+H270</f>
        <v>0</v>
      </c>
      <c r="J268">
        <f>J269+J270</f>
        <v>0</v>
      </c>
      <c r="L268" t="str">
        <f>IF(H268=H269+H270,"ok","err")</f>
        <v>ok</v>
      </c>
      <c r="M268" t="str">
        <f>IF(J268=J269+J270,"ok","err")</f>
        <v>ok</v>
      </c>
    </row>
    <row r="269" spans="2:15" x14ac:dyDescent="0.3">
      <c r="B269" t="s">
        <v>440</v>
      </c>
      <c r="F269">
        <v>343</v>
      </c>
      <c r="H269" s="1">
        <f>SUMIFS(DataSource!$J:$J,DataSource!$T:$T, $F269, DataSource!$G:$G,"RON")*0</f>
        <v>0</v>
      </c>
      <c r="J269">
        <f>SUMIFS(DataSource!$J:$J,DataSource!$T:$T, $F269, DataSource!$G:$G,"DEV")</f>
        <v>0</v>
      </c>
      <c r="O269" t="s">
        <v>644</v>
      </c>
    </row>
    <row r="270" spans="2:15" x14ac:dyDescent="0.3">
      <c r="B270" t="s">
        <v>441</v>
      </c>
      <c r="F270">
        <v>344</v>
      </c>
      <c r="H270" s="1">
        <f>SUMIFS(DataSource!$J:$J,DataSource!$T:$T, $F270, DataSource!$G:$G,"RON")</f>
        <v>0</v>
      </c>
      <c r="J270">
        <f>SUMIFS(DataSource!$J:$J,DataSource!$T:$T, $F270, DataSource!$G:$G,"DEV")</f>
        <v>0</v>
      </c>
    </row>
    <row r="271" spans="2:15" x14ac:dyDescent="0.3">
      <c r="B271" t="s">
        <v>631</v>
      </c>
      <c r="F271">
        <v>345</v>
      </c>
      <c r="H271" s="1">
        <f>H272+H273</f>
        <v>0</v>
      </c>
      <c r="J271">
        <f>J272+J273</f>
        <v>0</v>
      </c>
      <c r="L271" t="str">
        <f>IF(H271=H272+H273,"ok","err")</f>
        <v>ok</v>
      </c>
      <c r="M271" t="str">
        <f>IF(J271=J272+J273,"ok","err")</f>
        <v>ok</v>
      </c>
    </row>
    <row r="272" spans="2:15" x14ac:dyDescent="0.3">
      <c r="B272" t="s">
        <v>443</v>
      </c>
      <c r="F272">
        <v>346</v>
      </c>
      <c r="H272" s="1">
        <f>SUMIFS(DataSource!$J:$J,DataSource!$T:$T, $F272, DataSource!$G:$G,"RON")</f>
        <v>0</v>
      </c>
      <c r="J272">
        <f>SUMIFS(DataSource!$J:$J,DataSource!$T:$T, $F272, DataSource!$G:$G,"DEV")</f>
        <v>0</v>
      </c>
    </row>
    <row r="273" spans="2:13" x14ac:dyDescent="0.3">
      <c r="B273" t="s">
        <v>444</v>
      </c>
      <c r="F273">
        <v>347</v>
      </c>
      <c r="H273" s="1">
        <f>SUMIFS(DataSource!$J:$J,DataSource!$T:$T, $F273, DataSource!$G:$G,"RON")</f>
        <v>0</v>
      </c>
      <c r="J273">
        <f>SUMIFS(DataSource!$J:$J,DataSource!$T:$T, $F273, DataSource!$G:$G,"DEV")</f>
        <v>0</v>
      </c>
    </row>
    <row r="274" spans="2:13" x14ac:dyDescent="0.3">
      <c r="B274" t="s">
        <v>624</v>
      </c>
      <c r="F274">
        <v>348</v>
      </c>
      <c r="H274" s="1">
        <f>SUMIFS(DataSource!$J:$J,DataSource!$T:$T, $F274, DataSource!$G:$G,"RON")</f>
        <v>0</v>
      </c>
      <c r="J274">
        <f>SUMIFS(DataSource!$J:$J,DataSource!$T:$T, $F274, DataSource!$G:$G,"DEV")</f>
        <v>0</v>
      </c>
    </row>
    <row r="275" spans="2:13" x14ac:dyDescent="0.3">
      <c r="B275" t="s">
        <v>625</v>
      </c>
      <c r="F275">
        <v>349</v>
      </c>
      <c r="H275" s="1">
        <f>SUMIFS(DataSource!$J:$J,DataSource!$T:$T, $F275, DataSource!$G:$G,"RON")</f>
        <v>0</v>
      </c>
      <c r="J275">
        <f>SUMIFS(DataSource!$J:$J,DataSource!$T:$T, $F275, DataSource!$G:$G,"DEV")</f>
        <v>0</v>
      </c>
    </row>
    <row r="276" spans="2:13" x14ac:dyDescent="0.3">
      <c r="B276" t="s">
        <v>626</v>
      </c>
      <c r="F276">
        <v>352</v>
      </c>
      <c r="H276" s="1">
        <f>SUMIFS(DataSource!$J:$J,DataSource!$T:$T, $F276, DataSource!$G:$G,"RON")</f>
        <v>0</v>
      </c>
      <c r="J276">
        <f>SUMIFS(DataSource!$J:$J,DataSource!$T:$T, $F276, DataSource!$G:$G,"DEV")</f>
        <v>0</v>
      </c>
    </row>
    <row r="277" spans="2:13" x14ac:dyDescent="0.3">
      <c r="B277" t="s">
        <v>627</v>
      </c>
      <c r="F277">
        <v>353</v>
      </c>
      <c r="H277" s="1">
        <f>SUMIFS(DataSource!$J:$J,DataSource!$T:$T, $F277, DataSource!$G:$G,"RON")</f>
        <v>0</v>
      </c>
      <c r="J277">
        <f>SUMIFS(DataSource!$J:$J,DataSource!$T:$T, $F277, DataSource!$G:$G,"DEV")</f>
        <v>0</v>
      </c>
    </row>
    <row r="278" spans="2:13" x14ac:dyDescent="0.3">
      <c r="B278" t="s">
        <v>628</v>
      </c>
      <c r="F278">
        <v>356</v>
      </c>
      <c r="H278" s="1">
        <f>SUMIFS(DataSource!$J:$J,DataSource!$T:$T, $F278, DataSource!$G:$G,"RON")</f>
        <v>0</v>
      </c>
      <c r="J278">
        <f>SUMIFS(DataSource!$J:$J,DataSource!$T:$T, $F278, DataSource!$G:$G,"DEV")</f>
        <v>0</v>
      </c>
    </row>
    <row r="279" spans="2:13" x14ac:dyDescent="0.3">
      <c r="B279" t="s">
        <v>645</v>
      </c>
      <c r="F279">
        <v>357</v>
      </c>
      <c r="H279" s="1">
        <f>H280+H286+H291+H307+H310+H313+H316+H317+H318+H319+H320</f>
        <v>0</v>
      </c>
      <c r="J279">
        <f>J280+J286+J291+J307+J310+J313+J316+J317+J318+J319+J320</f>
        <v>0</v>
      </c>
      <c r="L279" t="str">
        <f>IF(H279=H280+H286+H291+H307+H310+H313+H316+H317+H318+H319+H320,"ok","err")</f>
        <v>ok</v>
      </c>
      <c r="M279" t="str">
        <f>IF(J279=J280+J286+J291+J307+J310+J313+J316+J317+J318+J319+J320,"ok","err")</f>
        <v>ok</v>
      </c>
    </row>
    <row r="280" spans="2:13" x14ac:dyDescent="0.3">
      <c r="B280" t="s">
        <v>617</v>
      </c>
      <c r="F280">
        <v>358</v>
      </c>
      <c r="H280" s="1">
        <f>SUM(H281:I285)</f>
        <v>0</v>
      </c>
      <c r="J280">
        <f>SUM(J281:K285)</f>
        <v>0</v>
      </c>
      <c r="L280" t="str">
        <f>IF(H280=SUM(H281:I285),"ok","err")</f>
        <v>ok</v>
      </c>
      <c r="M280" t="str">
        <f>IF(J280=SUM(J281:K285),"ok","err")</f>
        <v>ok</v>
      </c>
    </row>
    <row r="281" spans="2:13" x14ac:dyDescent="0.3">
      <c r="B281" t="s">
        <v>422</v>
      </c>
      <c r="F281">
        <v>359</v>
      </c>
      <c r="H281" s="1">
        <f>SUMIFS(DataSource!$J:$J,DataSource!$T:$T, $F281, DataSource!$G:$G,"RON")</f>
        <v>0</v>
      </c>
      <c r="J281">
        <f>SUMIFS(DataSource!$J:$J,DataSource!$T:$T, $F281, DataSource!$G:$G,"DEV")</f>
        <v>0</v>
      </c>
    </row>
    <row r="282" spans="2:13" x14ac:dyDescent="0.3">
      <c r="B282" t="s">
        <v>423</v>
      </c>
      <c r="F282">
        <v>360</v>
      </c>
      <c r="H282" s="1">
        <f>SUMIFS(DataSource!$J:$J,DataSource!$T:$T, $F282, DataSource!$G:$G,"RON")</f>
        <v>0</v>
      </c>
      <c r="J282">
        <f>SUMIFS(DataSource!$J:$J,DataSource!$T:$T, $F282, DataSource!$G:$G,"DEV")</f>
        <v>0</v>
      </c>
    </row>
    <row r="283" spans="2:13" x14ac:dyDescent="0.3">
      <c r="B283" t="s">
        <v>424</v>
      </c>
      <c r="F283">
        <v>361</v>
      </c>
      <c r="H283" s="1">
        <f>SUMIFS(DataSource!$J:$J,DataSource!$T:$T, $F283, DataSource!$G:$G,"RON")</f>
        <v>0</v>
      </c>
      <c r="J283">
        <f>SUMIFS(DataSource!$J:$J,DataSource!$T:$T, $F283, DataSource!$G:$G,"DEV")</f>
        <v>0</v>
      </c>
    </row>
    <row r="284" spans="2:13" x14ac:dyDescent="0.3">
      <c r="B284" t="s">
        <v>425</v>
      </c>
      <c r="F284">
        <v>362</v>
      </c>
      <c r="H284" s="1">
        <f>SUMIFS(DataSource!$J:$J,DataSource!$T:$T, $F284, DataSource!$G:$G,"RON")</f>
        <v>0</v>
      </c>
      <c r="J284">
        <f>SUMIFS(DataSource!$J:$J,DataSource!$T:$T, $F284, DataSource!$G:$G,"DEV")</f>
        <v>0</v>
      </c>
    </row>
    <row r="285" spans="2:13" x14ac:dyDescent="0.3">
      <c r="B285" t="s">
        <v>426</v>
      </c>
      <c r="F285">
        <v>363</v>
      </c>
      <c r="H285" s="1">
        <f>SUMIFS(DataSource!$J:$J,DataSource!$T:$T, $F285, DataSource!$G:$G,"RON")</f>
        <v>0</v>
      </c>
      <c r="J285">
        <f>SUMIFS(DataSource!$J:$J,DataSource!$T:$T, $F285, DataSource!$G:$G,"DEV")</f>
        <v>0</v>
      </c>
    </row>
    <row r="286" spans="2:13" x14ac:dyDescent="0.3">
      <c r="B286" t="s">
        <v>618</v>
      </c>
      <c r="F286">
        <v>364</v>
      </c>
      <c r="H286" s="1">
        <f>SUM(H287:I290)</f>
        <v>0</v>
      </c>
      <c r="J286">
        <f>SUM(J287:K290)</f>
        <v>0</v>
      </c>
      <c r="L286" t="str">
        <f>IF(H286=SUM(H287:I290),"ok","err")</f>
        <v>ok</v>
      </c>
      <c r="M286" t="str">
        <f>IF(J286=SUM(J287:K290),"ok","err")</f>
        <v>ok</v>
      </c>
    </row>
    <row r="287" spans="2:13" x14ac:dyDescent="0.3">
      <c r="B287" t="s">
        <v>428</v>
      </c>
      <c r="F287">
        <v>365</v>
      </c>
      <c r="H287" s="1">
        <f>SUMIFS(DataSource!$J:$J,DataSource!$T:$T, $F287, DataSource!$G:$G,"RON")</f>
        <v>0</v>
      </c>
      <c r="J287">
        <f>SUMIFS(DataSource!$J:$J,DataSource!$T:$T, $F287, DataSource!$G:$G,"DEV")</f>
        <v>0</v>
      </c>
    </row>
    <row r="288" spans="2:13" x14ac:dyDescent="0.3">
      <c r="B288" t="s">
        <v>429</v>
      </c>
      <c r="F288">
        <v>366</v>
      </c>
      <c r="H288" s="1">
        <f>SUMIFS(DataSource!$J:$J,DataSource!$T:$T, $F288, DataSource!$G:$G,"RON")</f>
        <v>0</v>
      </c>
      <c r="J288">
        <f>SUMIFS(DataSource!$J:$J,DataSource!$T:$T, $F288, DataSource!$G:$G,"DEV")</f>
        <v>0</v>
      </c>
    </row>
    <row r="289" spans="2:13" x14ac:dyDescent="0.3">
      <c r="B289" t="s">
        <v>430</v>
      </c>
      <c r="F289">
        <v>367</v>
      </c>
      <c r="H289" s="1">
        <f>SUMIFS(DataSource!$J:$J,DataSource!$T:$T, $F289, DataSource!$G:$G,"RON")</f>
        <v>0</v>
      </c>
      <c r="J289">
        <f>SUMIFS(DataSource!$J:$J,DataSource!$T:$T, $F289, DataSource!$G:$G,"DEV")</f>
        <v>0</v>
      </c>
    </row>
    <row r="290" spans="2:13" x14ac:dyDescent="0.3">
      <c r="B290" t="s">
        <v>431</v>
      </c>
      <c r="F290">
        <v>368</v>
      </c>
      <c r="H290" s="1">
        <f>SUMIFS(DataSource!$J:$J,DataSource!$T:$T, $F290, DataSource!$G:$G,"RON")</f>
        <v>0</v>
      </c>
      <c r="J290">
        <f>SUMIFS(DataSource!$J:$J,DataSource!$T:$T, $F290, DataSource!$G:$G,"DEV")</f>
        <v>0</v>
      </c>
    </row>
    <row r="291" spans="2:13" x14ac:dyDescent="0.3">
      <c r="B291" t="s">
        <v>619</v>
      </c>
      <c r="F291">
        <v>369</v>
      </c>
      <c r="H291" s="1">
        <f>H292+H295</f>
        <v>0</v>
      </c>
      <c r="J291">
        <f>J292+J295</f>
        <v>0</v>
      </c>
      <c r="L291" t="str">
        <f>IF(H291=H292+H295,"ok","err")</f>
        <v>ok</v>
      </c>
      <c r="M291" t="str">
        <f>IF(J291=J292+J295,"ok","err")</f>
        <v>ok</v>
      </c>
    </row>
    <row r="292" spans="2:13" x14ac:dyDescent="0.3">
      <c r="B292" t="s">
        <v>620</v>
      </c>
      <c r="F292">
        <v>370</v>
      </c>
      <c r="H292" s="1">
        <f>H293+H294</f>
        <v>0</v>
      </c>
      <c r="J292">
        <f>J293+J294</f>
        <v>0</v>
      </c>
      <c r="L292" t="str">
        <f>IF(H292=H293+H294,"ok","err")</f>
        <v>ok</v>
      </c>
      <c r="M292" t="str">
        <f>IF(J292=J293+J294,"ok","err")</f>
        <v>ok</v>
      </c>
    </row>
    <row r="293" spans="2:13" x14ac:dyDescent="0.3">
      <c r="B293" t="s">
        <v>433</v>
      </c>
      <c r="F293">
        <v>371</v>
      </c>
      <c r="H293" s="1">
        <f>SUMIFS(DataSource!$J:$J,DataSource!$T:$T, $F293, DataSource!$G:$G,"RON")</f>
        <v>0</v>
      </c>
      <c r="J293">
        <f>SUMIFS(DataSource!$J:$J,DataSource!$T:$T, $F293, DataSource!$G:$G,"DEV")</f>
        <v>0</v>
      </c>
    </row>
    <row r="294" spans="2:13" x14ac:dyDescent="0.3">
      <c r="B294" t="s">
        <v>434</v>
      </c>
      <c r="F294">
        <v>372</v>
      </c>
      <c r="H294" s="1">
        <f>SUMIFS(DataSource!$J:$J,DataSource!$T:$T, $F294, DataSource!$G:$G,"RON")</f>
        <v>0</v>
      </c>
      <c r="J294">
        <f>SUMIFS(DataSource!$J:$J,DataSource!$T:$T, $F294, DataSource!$G:$G,"DEV")</f>
        <v>0</v>
      </c>
    </row>
    <row r="295" spans="2:13" x14ac:dyDescent="0.3">
      <c r="B295" t="s">
        <v>435</v>
      </c>
      <c r="F295">
        <v>373</v>
      </c>
      <c r="H295" s="1">
        <f>SUMIFS(DataSource!$J:$J,DataSource!$T:$T, $F295, DataSource!$G:$G,"RON")</f>
        <v>0</v>
      </c>
      <c r="J295">
        <f>SUMIFS(DataSource!$J:$J,DataSource!$T:$T, $F295, DataSource!$G:$G,"DEV")</f>
        <v>0</v>
      </c>
    </row>
    <row r="299" spans="2:13" x14ac:dyDescent="0.3">
      <c r="B299" t="s">
        <v>609</v>
      </c>
      <c r="H299" s="1" t="s">
        <v>391</v>
      </c>
      <c r="I299" t="s">
        <v>451</v>
      </c>
      <c r="K299" t="s">
        <v>393</v>
      </c>
    </row>
    <row r="300" spans="2:13" x14ac:dyDescent="0.3">
      <c r="B300" t="s">
        <v>630</v>
      </c>
      <c r="H300" s="1" t="s">
        <v>394</v>
      </c>
      <c r="I300" t="s">
        <v>452</v>
      </c>
      <c r="K300" t="s">
        <v>393</v>
      </c>
    </row>
    <row r="301" spans="2:13" x14ac:dyDescent="0.3">
      <c r="B301" t="s">
        <v>453</v>
      </c>
      <c r="H301" s="1" t="s">
        <v>396</v>
      </c>
      <c r="I301" t="s">
        <v>454</v>
      </c>
      <c r="K301" t="s">
        <v>398</v>
      </c>
    </row>
    <row r="302" spans="2:13" x14ac:dyDescent="0.3">
      <c r="G302">
        <v>1</v>
      </c>
    </row>
    <row r="303" spans="2:13" x14ac:dyDescent="0.3">
      <c r="B303" t="s">
        <v>611</v>
      </c>
      <c r="K303" t="s">
        <v>400</v>
      </c>
    </row>
    <row r="304" spans="2:13" x14ac:dyDescent="0.3">
      <c r="F304" t="s">
        <v>402</v>
      </c>
      <c r="H304" s="1" t="s">
        <v>612</v>
      </c>
      <c r="J304" t="s">
        <v>613</v>
      </c>
    </row>
    <row r="306" spans="2:16" x14ac:dyDescent="0.3">
      <c r="B306" t="s">
        <v>62</v>
      </c>
      <c r="F306" t="s">
        <v>45</v>
      </c>
      <c r="H306" s="4">
        <v>1</v>
      </c>
      <c r="J306">
        <v>2</v>
      </c>
    </row>
    <row r="307" spans="2:16" x14ac:dyDescent="0.3">
      <c r="B307" t="s">
        <v>621</v>
      </c>
      <c r="F307">
        <v>374</v>
      </c>
      <c r="H307" s="1">
        <f>H308+H309</f>
        <v>0</v>
      </c>
      <c r="J307">
        <f>J308+J309</f>
        <v>0</v>
      </c>
      <c r="L307" t="str">
        <f>IF(H307=H308+H309,"ok","err")</f>
        <v>ok</v>
      </c>
      <c r="M307" t="str">
        <f>IF(J307=J308+J309,"ok","err")</f>
        <v>ok</v>
      </c>
    </row>
    <row r="308" spans="2:16" x14ac:dyDescent="0.3">
      <c r="B308" t="s">
        <v>437</v>
      </c>
      <c r="F308">
        <v>375</v>
      </c>
      <c r="H308" s="1">
        <f>SUMIFS(DataSource!$J:$J,DataSource!$T:$T, $F308, DataSource!$G:$G,"RON")</f>
        <v>0</v>
      </c>
      <c r="J308">
        <f>SUMIFS(DataSource!$J:$J,DataSource!$T:$T, $F308, DataSource!$G:$G,"DEV")</f>
        <v>0</v>
      </c>
    </row>
    <row r="309" spans="2:16" x14ac:dyDescent="0.3">
      <c r="B309" t="s">
        <v>438</v>
      </c>
      <c r="F309">
        <v>376</v>
      </c>
      <c r="H309" s="1">
        <f>SUMIFS(DataSource!$J:$J,DataSource!$T:$T, $F309, DataSource!$G:$G,"RON")</f>
        <v>0</v>
      </c>
      <c r="J309">
        <f>SUMIFS(DataSource!$J:$J,DataSource!$T:$T, $F309, DataSource!$G:$G,"DEV")</f>
        <v>0</v>
      </c>
    </row>
    <row r="310" spans="2:16" x14ac:dyDescent="0.3">
      <c r="B310" t="s">
        <v>622</v>
      </c>
      <c r="F310">
        <v>377</v>
      </c>
      <c r="H310" s="1">
        <f>H311+H312</f>
        <v>0</v>
      </c>
      <c r="J310">
        <f>J311+J312</f>
        <v>0</v>
      </c>
      <c r="L310" t="str">
        <f>IF(H310=H311+H312,"ok","err")</f>
        <v>ok</v>
      </c>
      <c r="M310" t="str">
        <f>IF(J310=J311+J312,"ok","err")</f>
        <v>ok</v>
      </c>
    </row>
    <row r="311" spans="2:16" x14ac:dyDescent="0.3">
      <c r="B311" t="s">
        <v>440</v>
      </c>
      <c r="F311">
        <v>378</v>
      </c>
      <c r="H311" s="1">
        <f>SUMIFS(DataSource!$J:$J,DataSource!$T:$T, $F311, DataSource!$G:$G,"RON")</f>
        <v>0</v>
      </c>
      <c r="J311">
        <f>SUMIFS(DataSource!$J:$J,DataSource!$T:$T, $F311, DataSource!$G:$G,"DEV")</f>
        <v>0</v>
      </c>
      <c r="P311" t="s">
        <v>646</v>
      </c>
    </row>
    <row r="312" spans="2:16" x14ac:dyDescent="0.3">
      <c r="B312" t="s">
        <v>441</v>
      </c>
      <c r="F312">
        <v>379</v>
      </c>
      <c r="H312" s="1">
        <f>SUMIFS(DataSource!$J:$J,DataSource!$T:$T, $F312, DataSource!$G:$G,"RON")</f>
        <v>0</v>
      </c>
      <c r="J312">
        <f>SUMIFS(DataSource!$J:$J,DataSource!$T:$T, $F312, DataSource!$G:$G,"DEV")</f>
        <v>0</v>
      </c>
    </row>
    <row r="313" spans="2:16" x14ac:dyDescent="0.3">
      <c r="B313" t="s">
        <v>631</v>
      </c>
      <c r="F313">
        <v>380</v>
      </c>
      <c r="H313" s="1">
        <f>H314+H315</f>
        <v>0</v>
      </c>
      <c r="J313">
        <f>J314+J315</f>
        <v>0</v>
      </c>
      <c r="L313" t="str">
        <f>IF(H313=H314+H315,"ok","err")</f>
        <v>ok</v>
      </c>
      <c r="M313" t="str">
        <f>IF(J313=J314+J315,"ok","err")</f>
        <v>ok</v>
      </c>
    </row>
    <row r="314" spans="2:16" x14ac:dyDescent="0.3">
      <c r="B314" t="s">
        <v>443</v>
      </c>
      <c r="F314">
        <v>381</v>
      </c>
      <c r="H314" s="1">
        <f>SUMIFS(DataSource!$J:$J,DataSource!$T:$T, $F314, DataSource!$G:$G,"RON")</f>
        <v>0</v>
      </c>
      <c r="J314">
        <f>SUMIFS(DataSource!$J:$J,DataSource!$T:$T, $F314, DataSource!$G:$G,"DEV")</f>
        <v>0</v>
      </c>
    </row>
    <row r="315" spans="2:16" x14ac:dyDescent="0.3">
      <c r="B315" t="s">
        <v>444</v>
      </c>
      <c r="F315">
        <v>382</v>
      </c>
      <c r="H315" s="1">
        <f>SUMIFS(DataSource!$J:$J,DataSource!$T:$T, $F315, DataSource!$G:$G,"RON")</f>
        <v>0</v>
      </c>
      <c r="J315">
        <f>SUMIFS(DataSource!$J:$J,DataSource!$T:$T, $F315, DataSource!$G:$G,"DEV")</f>
        <v>0</v>
      </c>
    </row>
    <row r="316" spans="2:16" x14ac:dyDescent="0.3">
      <c r="B316" t="s">
        <v>624</v>
      </c>
      <c r="F316">
        <v>383</v>
      </c>
      <c r="H316" s="1">
        <f>SUMIFS(DataSource!$J:$J,DataSource!$T:$T, $F316, DataSource!$G:$G,"RON")</f>
        <v>0</v>
      </c>
      <c r="J316">
        <f>SUMIFS(DataSource!$J:$J,DataSource!$T:$T, $F316, DataSource!$G:$G,"DEV")</f>
        <v>0</v>
      </c>
    </row>
    <row r="317" spans="2:16" x14ac:dyDescent="0.3">
      <c r="B317" t="s">
        <v>625</v>
      </c>
      <c r="F317">
        <v>384</v>
      </c>
      <c r="H317" s="1">
        <f>SUMIFS(DataSource!$J:$J,DataSource!$T:$T, $F317, DataSource!$G:$G,"RON")</f>
        <v>0</v>
      </c>
      <c r="J317">
        <f>SUMIFS(DataSource!$J:$J,DataSource!$T:$T, $F317, DataSource!$G:$G,"DEV")</f>
        <v>0</v>
      </c>
    </row>
    <row r="318" spans="2:16" x14ac:dyDescent="0.3">
      <c r="B318" t="s">
        <v>626</v>
      </c>
      <c r="F318">
        <v>387</v>
      </c>
      <c r="H318" s="1">
        <f>SUMIFS(DataSource!$J:$J,DataSource!$T:$T, $F318, DataSource!$G:$G,"RON")</f>
        <v>0</v>
      </c>
      <c r="J318">
        <f>SUMIFS(DataSource!$J:$J,DataSource!$T:$T, $F318, DataSource!$G:$G,"DEV")</f>
        <v>0</v>
      </c>
    </row>
    <row r="319" spans="2:16" x14ac:dyDescent="0.3">
      <c r="B319" t="s">
        <v>627</v>
      </c>
      <c r="F319">
        <v>388</v>
      </c>
      <c r="H319" s="1">
        <f>SUMIFS(DataSource!$J:$J,DataSource!$T:$T, $F319, DataSource!$G:$G,"RON")</f>
        <v>0</v>
      </c>
      <c r="J319">
        <f>SUMIFS(DataSource!$J:$J,DataSource!$T:$T, $F319, DataSource!$G:$G,"DEV")</f>
        <v>0</v>
      </c>
    </row>
    <row r="320" spans="2:16" x14ac:dyDescent="0.3">
      <c r="B320" t="s">
        <v>628</v>
      </c>
      <c r="F320">
        <v>391</v>
      </c>
      <c r="H320" s="1">
        <f>SUMIFS(DataSource!$J:$J,DataSource!$T:$T, $F320, DataSource!$G:$G,"RON")</f>
        <v>0</v>
      </c>
      <c r="J320">
        <f>SUMIFS(DataSource!$J:$J,DataSource!$T:$T, $F320, DataSource!$G:$G,"DEV")</f>
        <v>0</v>
      </c>
    </row>
    <row r="321" spans="2:13" x14ac:dyDescent="0.3">
      <c r="B321" t="s">
        <v>647</v>
      </c>
    </row>
    <row r="322" spans="2:13" x14ac:dyDescent="0.3">
      <c r="B322" t="s">
        <v>615</v>
      </c>
    </row>
    <row r="323" spans="2:13" x14ac:dyDescent="0.3">
      <c r="B323" t="s">
        <v>648</v>
      </c>
      <c r="F323">
        <v>410</v>
      </c>
      <c r="H323" s="1">
        <f>H324+H325+H329+H332+H333</f>
        <v>0</v>
      </c>
      <c r="J323">
        <f>J324+J325+J329+J332+J333</f>
        <v>0</v>
      </c>
      <c r="L323" t="str">
        <f>IF(H323=H324+H325+H329+H332+H333,"ok","err")</f>
        <v>ok</v>
      </c>
      <c r="M323" t="str">
        <f>IF(J323=J324+J325+J329+J332+J333,"ok","err")</f>
        <v>ok</v>
      </c>
    </row>
    <row r="324" spans="2:13" x14ac:dyDescent="0.3">
      <c r="B324" t="s">
        <v>649</v>
      </c>
      <c r="F324">
        <v>411</v>
      </c>
      <c r="H324" s="1">
        <f>SUMIFS(DataSource!$J:$J,DataSource!$T:$T, $F324, DataSource!$G:$G,"RON")</f>
        <v>0</v>
      </c>
      <c r="J324">
        <f>SUMIFS(DataSource!$J:$J,DataSource!$T:$T, $F324, DataSource!$G:$G,"DEV")</f>
        <v>0</v>
      </c>
    </row>
    <row r="325" spans="2:13" x14ac:dyDescent="0.3">
      <c r="B325" t="s">
        <v>650</v>
      </c>
      <c r="F325">
        <v>412</v>
      </c>
      <c r="H325" s="1">
        <f>SUM(H326:I328)</f>
        <v>0</v>
      </c>
      <c r="J325">
        <f>SUM(J326:K328)</f>
        <v>0</v>
      </c>
      <c r="L325" t="str">
        <f>IF(H325=SUM(H326:I328),"ok","err")</f>
        <v>ok</v>
      </c>
      <c r="M325" t="str">
        <f>IF(J325=SUM(J326:K328),"ok","err")</f>
        <v>ok</v>
      </c>
    </row>
    <row r="326" spans="2:13" x14ac:dyDescent="0.3">
      <c r="B326" t="s">
        <v>651</v>
      </c>
      <c r="F326">
        <v>413</v>
      </c>
      <c r="H326" s="1">
        <f>SUMIFS(DataSource!$J:$J,DataSource!$T:$T, $F326, DataSource!$G:$G,"RON")</f>
        <v>0</v>
      </c>
      <c r="J326">
        <f>SUMIFS(DataSource!$J:$J,DataSource!$T:$T, $F326, DataSource!$G:$G,"DEV")</f>
        <v>0</v>
      </c>
    </row>
    <row r="327" spans="2:13" x14ac:dyDescent="0.3">
      <c r="B327" t="s">
        <v>652</v>
      </c>
      <c r="F327">
        <v>414</v>
      </c>
      <c r="H327" s="1">
        <f>SUMIFS(DataSource!$J:$J,DataSource!$T:$T, $F327, DataSource!$G:$G,"RON")</f>
        <v>0</v>
      </c>
      <c r="J327">
        <f>SUMIFS(DataSource!$J:$J,DataSource!$T:$T, $F327, DataSource!$G:$G,"DEV")</f>
        <v>0</v>
      </c>
    </row>
    <row r="328" spans="2:13" x14ac:dyDescent="0.3">
      <c r="B328" t="s">
        <v>653</v>
      </c>
      <c r="F328">
        <v>415</v>
      </c>
      <c r="H328" s="1">
        <f>SUMIFS(DataSource!$J:$J,DataSource!$T:$T, $F328, DataSource!$G:$G,"RON")</f>
        <v>0</v>
      </c>
      <c r="J328">
        <f>SUMIFS(DataSource!$J:$J,DataSource!$T:$T, $F328, DataSource!$G:$G,"DEV")</f>
        <v>0</v>
      </c>
    </row>
    <row r="329" spans="2:13" x14ac:dyDescent="0.3">
      <c r="B329" t="s">
        <v>654</v>
      </c>
      <c r="F329">
        <v>416</v>
      </c>
      <c r="H329" s="1">
        <f>H330+H331</f>
        <v>0</v>
      </c>
      <c r="J329">
        <f>J330+J331</f>
        <v>0</v>
      </c>
      <c r="L329" t="str">
        <f>IF(H329=H330+H331,"ok","err")</f>
        <v>ok</v>
      </c>
      <c r="M329" t="str">
        <f>IF(J329=J330+J331,"ok","err")</f>
        <v>ok</v>
      </c>
    </row>
    <row r="330" spans="2:13" x14ac:dyDescent="0.3">
      <c r="B330" t="s">
        <v>655</v>
      </c>
      <c r="F330">
        <v>417</v>
      </c>
      <c r="H330" s="1">
        <f>SUMIFS(DataSource!$J:$J,DataSource!$T:$T, $F330, DataSource!$G:$G,"RON")</f>
        <v>0</v>
      </c>
      <c r="J330">
        <f>SUMIFS(DataSource!$J:$J,DataSource!$T:$T, $F330, DataSource!$G:$G,"DEV")</f>
        <v>0</v>
      </c>
    </row>
    <row r="331" spans="2:13" x14ac:dyDescent="0.3">
      <c r="B331" t="s">
        <v>656</v>
      </c>
      <c r="F331">
        <v>418</v>
      </c>
      <c r="H331" s="1">
        <f>SUMIFS(DataSource!$J:$J,DataSource!$T:$T, $F331, DataSource!$G:$G,"RON")</f>
        <v>0</v>
      </c>
      <c r="J331">
        <f>SUMIFS(DataSource!$J:$J,DataSource!$T:$T, $F331, DataSource!$G:$G,"DEV")</f>
        <v>0</v>
      </c>
    </row>
    <row r="332" spans="2:13" x14ac:dyDescent="0.3">
      <c r="B332" t="s">
        <v>657</v>
      </c>
      <c r="F332">
        <v>419</v>
      </c>
      <c r="H332" s="1">
        <f>SUMIFS(DataSource!$J:$J,DataSource!$T:$T, $F332, DataSource!$G:$G,"RON")</f>
        <v>0</v>
      </c>
      <c r="J332">
        <f>SUMIFS(DataSource!$J:$J,DataSource!$T:$T, $F332, DataSource!$G:$G,"DEV")</f>
        <v>0</v>
      </c>
    </row>
    <row r="333" spans="2:13" x14ac:dyDescent="0.3">
      <c r="B333" t="s">
        <v>658</v>
      </c>
      <c r="F333">
        <v>422</v>
      </c>
      <c r="H333" s="1">
        <f>SUMIFS(DataSource!$J:$J,DataSource!$T:$T, $F333, DataSource!$G:$G,"RON")</f>
        <v>0</v>
      </c>
      <c r="J333">
        <f>SUMIFS(DataSource!$J:$J,DataSource!$T:$T, $F333, DataSource!$G:$G,"DEV")</f>
        <v>0</v>
      </c>
    </row>
    <row r="334" spans="2:13" x14ac:dyDescent="0.3">
      <c r="B334" t="s">
        <v>659</v>
      </c>
      <c r="F334">
        <v>423</v>
      </c>
      <c r="H334" s="1">
        <f>H335+H336+H340+H343+H344</f>
        <v>0</v>
      </c>
      <c r="J334">
        <f>J335+J336+J340+J343+J344</f>
        <v>0</v>
      </c>
      <c r="L334" t="str">
        <f>IF(H334=H335+H336+H340+H343+H344,"ok","err")</f>
        <v>ok</v>
      </c>
      <c r="M334" t="str">
        <f>IF(J334=J335+J336+J340+J343+J344,"ok","err")</f>
        <v>ok</v>
      </c>
    </row>
    <row r="335" spans="2:13" x14ac:dyDescent="0.3">
      <c r="B335" t="s">
        <v>649</v>
      </c>
      <c r="F335">
        <v>424</v>
      </c>
      <c r="H335" s="1">
        <f>SUMIFS(DataSource!$J:$J,DataSource!$T:$T, $F335, DataSource!$G:$G,"RON")</f>
        <v>0</v>
      </c>
      <c r="J335">
        <f>SUMIFS(DataSource!$J:$J,DataSource!$T:$T, $F335, DataSource!$G:$G,"DEV")</f>
        <v>0</v>
      </c>
    </row>
    <row r="336" spans="2:13" x14ac:dyDescent="0.3">
      <c r="B336" t="s">
        <v>650</v>
      </c>
      <c r="F336">
        <v>425</v>
      </c>
      <c r="H336" s="1">
        <f>SUM(H337:I339)</f>
        <v>0</v>
      </c>
      <c r="J336">
        <f>SUM(J337:K339)</f>
        <v>0</v>
      </c>
      <c r="L336" t="str">
        <f>IF(H336=SUM(H337:I339),"ok","err")</f>
        <v>ok</v>
      </c>
      <c r="M336" t="str">
        <f>IF(J336=SUM(J337:K339),"ok","err")</f>
        <v>ok</v>
      </c>
    </row>
    <row r="337" spans="2:13" x14ac:dyDescent="0.3">
      <c r="B337" t="s">
        <v>651</v>
      </c>
      <c r="F337">
        <v>426</v>
      </c>
      <c r="H337" s="1">
        <f>SUMIFS(DataSource!$J:$J,DataSource!$T:$T, $F337, DataSource!$G:$G,"RON")</f>
        <v>0</v>
      </c>
      <c r="J337">
        <f>SUMIFS(DataSource!$J:$J,DataSource!$T:$T, $F337, DataSource!$G:$G,"DEV")</f>
        <v>0</v>
      </c>
    </row>
    <row r="338" spans="2:13" x14ac:dyDescent="0.3">
      <c r="B338" t="s">
        <v>652</v>
      </c>
      <c r="F338">
        <v>427</v>
      </c>
      <c r="H338" s="1">
        <f>SUMIFS(DataSource!$J:$J,DataSource!$T:$T, $F338, DataSource!$G:$G,"RON")</f>
        <v>0</v>
      </c>
      <c r="J338">
        <f>SUMIFS(DataSource!$J:$J,DataSource!$T:$T, $F338, DataSource!$G:$G,"DEV")</f>
        <v>0</v>
      </c>
    </row>
    <row r="339" spans="2:13" x14ac:dyDescent="0.3">
      <c r="B339" t="s">
        <v>653</v>
      </c>
      <c r="F339">
        <v>428</v>
      </c>
      <c r="H339" s="1">
        <f>SUMIFS(DataSource!$J:$J,DataSource!$T:$T, $F339, DataSource!$G:$G,"RON")</f>
        <v>0</v>
      </c>
      <c r="J339">
        <f>SUMIFS(DataSource!$J:$J,DataSource!$T:$T, $F339, DataSource!$G:$G,"DEV")</f>
        <v>0</v>
      </c>
    </row>
    <row r="340" spans="2:13" x14ac:dyDescent="0.3">
      <c r="B340" t="s">
        <v>654</v>
      </c>
      <c r="F340">
        <v>429</v>
      </c>
      <c r="H340" s="1">
        <f>SUM(H341:I343)</f>
        <v>0</v>
      </c>
      <c r="J340">
        <f>SUM(J341:K343)</f>
        <v>0</v>
      </c>
      <c r="L340" t="str">
        <f>IF(H340=H341+H342,"ok","err")</f>
        <v>ok</v>
      </c>
      <c r="M340" t="str">
        <f>IF(J340=J341+J342,"ok","err")</f>
        <v>ok</v>
      </c>
    </row>
    <row r="341" spans="2:13" x14ac:dyDescent="0.3">
      <c r="B341" t="s">
        <v>655</v>
      </c>
      <c r="F341">
        <v>430</v>
      </c>
      <c r="H341" s="1">
        <f>SUMIFS(DataSource!$J:$J,DataSource!$T:$T, $F341, DataSource!$G:$G,"RON")</f>
        <v>0</v>
      </c>
      <c r="J341">
        <f>SUMIFS(DataSource!$J:$J,DataSource!$T:$T, $F341, DataSource!$G:$G,"DEV")</f>
        <v>0</v>
      </c>
    </row>
    <row r="342" spans="2:13" x14ac:dyDescent="0.3">
      <c r="B342" t="s">
        <v>656</v>
      </c>
      <c r="F342">
        <v>431</v>
      </c>
      <c r="H342" s="1">
        <f>SUMIFS(DataSource!$J:$J,DataSource!$T:$T, $F342, DataSource!$G:$G,"RON")</f>
        <v>0</v>
      </c>
      <c r="J342">
        <f>SUMIFS(DataSource!$J:$J,DataSource!$T:$T, $F342, DataSource!$G:$G,"DEV")</f>
        <v>0</v>
      </c>
    </row>
    <row r="343" spans="2:13" x14ac:dyDescent="0.3">
      <c r="B343" t="s">
        <v>657</v>
      </c>
      <c r="F343">
        <v>432</v>
      </c>
      <c r="H343" s="1">
        <f>SUMIFS(DataSource!$J:$J,DataSource!$T:$T, $F343, DataSource!$G:$G,"RON")</f>
        <v>0</v>
      </c>
      <c r="J343">
        <f>SUMIFS(DataSource!$J:$J,DataSource!$T:$T, $F343, DataSource!$G:$G,"DEV")</f>
        <v>0</v>
      </c>
    </row>
    <row r="344" spans="2:13" x14ac:dyDescent="0.3">
      <c r="B344" t="s">
        <v>658</v>
      </c>
      <c r="F344">
        <v>435</v>
      </c>
      <c r="H344" s="1">
        <f>SUMIFS(DataSource!$J:$J,DataSource!$T:$T, $F344, DataSource!$G:$G,"RON")</f>
        <v>0</v>
      </c>
      <c r="J344">
        <f>SUMIFS(DataSource!$J:$J,DataSource!$T:$T, $F344, DataSource!$G:$G,"DEV")</f>
        <v>0</v>
      </c>
    </row>
    <row r="345" spans="2:13" x14ac:dyDescent="0.3">
      <c r="B345" t="s">
        <v>632</v>
      </c>
      <c r="F345">
        <v>436</v>
      </c>
      <c r="H345" s="1">
        <f>H346+H368</f>
        <v>0</v>
      </c>
      <c r="J345">
        <f>J346+J368</f>
        <v>0</v>
      </c>
      <c r="L345" t="str">
        <f>IF(H345=H346+H368,"ok","err")</f>
        <v>ok</v>
      </c>
      <c r="M345" t="str">
        <f>IF(J345=J346+J368,"ok","err")</f>
        <v>ok</v>
      </c>
    </row>
    <row r="346" spans="2:13" x14ac:dyDescent="0.3">
      <c r="B346" t="s">
        <v>633</v>
      </c>
      <c r="F346">
        <v>437</v>
      </c>
      <c r="H346" s="1">
        <f>H347+H348+H352+H355+H356</f>
        <v>0</v>
      </c>
      <c r="J346">
        <f>J347+J348+J352+J355+J356</f>
        <v>0</v>
      </c>
      <c r="L346" t="str">
        <f>IF(H346=H347+H348+H352+H355+H356,"ok","err")</f>
        <v>ok</v>
      </c>
      <c r="M346" t="str">
        <f>IF(J346=J347+J348+J352+J355+J356,"ok","err")</f>
        <v>ok</v>
      </c>
    </row>
    <row r="347" spans="2:13" x14ac:dyDescent="0.3">
      <c r="B347" t="s">
        <v>649</v>
      </c>
      <c r="F347">
        <v>438</v>
      </c>
      <c r="H347" s="1">
        <f>SUMIFS(DataSource!$J:$J,DataSource!$T:$T, $F347, DataSource!$G:$G,"RON")</f>
        <v>0</v>
      </c>
      <c r="J347">
        <f>SUMIFS(DataSource!$J:$J,DataSource!$T:$T, $F347, DataSource!$G:$G,"DEV")</f>
        <v>0</v>
      </c>
    </row>
    <row r="348" spans="2:13" x14ac:dyDescent="0.3">
      <c r="B348" t="s">
        <v>650</v>
      </c>
      <c r="F348">
        <v>439</v>
      </c>
      <c r="H348" s="1">
        <f>SUM(H349:I351)</f>
        <v>0</v>
      </c>
      <c r="J348">
        <f>SUM(J349:K351)</f>
        <v>0</v>
      </c>
      <c r="L348" t="str">
        <f>IF(H348=SUM(H349:I351),"ok","err")</f>
        <v>ok</v>
      </c>
      <c r="M348" t="str">
        <f>IF(J348=SUM(J349:K351),"ok","err")</f>
        <v>ok</v>
      </c>
    </row>
    <row r="349" spans="2:13" x14ac:dyDescent="0.3">
      <c r="B349" t="s">
        <v>651</v>
      </c>
      <c r="F349">
        <v>440</v>
      </c>
      <c r="H349" s="1">
        <f>SUMIFS(DataSource!$J:$J,DataSource!$T:$T, $F349, DataSource!$G:$G,"RON")</f>
        <v>0</v>
      </c>
      <c r="J349">
        <f>SUMIFS(DataSource!$J:$J,DataSource!$T:$T, $F349, DataSource!$G:$G,"DEV")</f>
        <v>0</v>
      </c>
    </row>
    <row r="350" spans="2:13" x14ac:dyDescent="0.3">
      <c r="B350" t="s">
        <v>652</v>
      </c>
      <c r="F350">
        <v>441</v>
      </c>
      <c r="H350" s="1">
        <f>SUMIFS(DataSource!$J:$J,DataSource!$T:$T, $F350, DataSource!$G:$G,"RON")</f>
        <v>0</v>
      </c>
      <c r="J350">
        <f>SUMIFS(DataSource!$J:$J,DataSource!$T:$T, $F350, DataSource!$G:$G,"DEV")</f>
        <v>0</v>
      </c>
    </row>
    <row r="351" spans="2:13" x14ac:dyDescent="0.3">
      <c r="B351" t="s">
        <v>653</v>
      </c>
      <c r="F351">
        <v>442</v>
      </c>
      <c r="H351" s="1">
        <f>SUMIFS(DataSource!$J:$J,DataSource!$T:$T, $F351, DataSource!$G:$G,"RON")</f>
        <v>0</v>
      </c>
      <c r="J351">
        <f>SUMIFS(DataSource!$J:$J,DataSource!$T:$T, $F351, DataSource!$G:$G,"DEV")</f>
        <v>0</v>
      </c>
    </row>
    <row r="352" spans="2:13" x14ac:dyDescent="0.3">
      <c r="B352" t="s">
        <v>654</v>
      </c>
      <c r="F352">
        <v>443</v>
      </c>
      <c r="H352" s="1">
        <f>H353+H354</f>
        <v>0</v>
      </c>
      <c r="J352">
        <f>J353+J354</f>
        <v>0</v>
      </c>
      <c r="L352" t="str">
        <f>IF(H352=H353+H354,"ok","err")</f>
        <v>ok</v>
      </c>
      <c r="M352" t="str">
        <f>IF(J352=J353+J354,"ok","err")</f>
        <v>ok</v>
      </c>
    </row>
    <row r="353" spans="2:13" x14ac:dyDescent="0.3">
      <c r="B353" t="s">
        <v>655</v>
      </c>
      <c r="F353">
        <v>444</v>
      </c>
      <c r="H353" s="1">
        <f>SUMIFS(DataSource!$J:$J,DataSource!$T:$T, $F353, DataSource!$G:$G,"RON")</f>
        <v>0</v>
      </c>
      <c r="J353">
        <f>SUMIFS(DataSource!$J:$J,DataSource!$T:$T, $F353, DataSource!$G:$G,"DEV")</f>
        <v>0</v>
      </c>
    </row>
    <row r="354" spans="2:13" x14ac:dyDescent="0.3">
      <c r="B354" t="s">
        <v>656</v>
      </c>
      <c r="F354">
        <v>445</v>
      </c>
      <c r="H354" s="1">
        <f>SUMIFS(DataSource!$J:$J,DataSource!$T:$T, $F354, DataSource!$G:$G,"RON")</f>
        <v>0</v>
      </c>
      <c r="J354">
        <f>SUMIFS(DataSource!$J:$J,DataSource!$T:$T, $F354, DataSource!$G:$G,"DEV")</f>
        <v>0</v>
      </c>
    </row>
    <row r="355" spans="2:13" x14ac:dyDescent="0.3">
      <c r="B355" t="s">
        <v>657</v>
      </c>
      <c r="F355">
        <v>446</v>
      </c>
      <c r="H355" s="1">
        <f>SUMIFS(DataSource!$J:$J,DataSource!$T:$T, $F355, DataSource!$G:$G,"RON")</f>
        <v>0</v>
      </c>
      <c r="J355">
        <f>SUMIFS(DataSource!$J:$J,DataSource!$T:$T, $F355, DataSource!$G:$G,"DEV")</f>
        <v>0</v>
      </c>
    </row>
    <row r="356" spans="2:13" x14ac:dyDescent="0.3">
      <c r="B356" t="s">
        <v>658</v>
      </c>
      <c r="F356">
        <v>449</v>
      </c>
      <c r="H356" s="1">
        <f>SUMIFS(DataSource!$J:$J,DataSource!$T:$T, $F356, DataSource!$G:$G,"RON")</f>
        <v>0</v>
      </c>
      <c r="J356">
        <f>SUMIFS(DataSource!$J:$J,DataSource!$T:$T, $F356, DataSource!$G:$G,"DEV")</f>
        <v>0</v>
      </c>
    </row>
    <row r="360" spans="2:13" x14ac:dyDescent="0.3">
      <c r="B360" t="s">
        <v>609</v>
      </c>
      <c r="H360" s="1" t="s">
        <v>391</v>
      </c>
      <c r="I360" t="s">
        <v>451</v>
      </c>
      <c r="K360" t="s">
        <v>393</v>
      </c>
    </row>
    <row r="361" spans="2:13" x14ac:dyDescent="0.3">
      <c r="B361" t="s">
        <v>630</v>
      </c>
      <c r="H361" s="1" t="s">
        <v>394</v>
      </c>
      <c r="I361" t="s">
        <v>452</v>
      </c>
      <c r="K361" t="s">
        <v>393</v>
      </c>
    </row>
    <row r="362" spans="2:13" x14ac:dyDescent="0.3">
      <c r="B362" t="s">
        <v>453</v>
      </c>
      <c r="H362" s="1" t="s">
        <v>396</v>
      </c>
      <c r="I362" t="s">
        <v>454</v>
      </c>
      <c r="K362" t="s">
        <v>398</v>
      </c>
    </row>
    <row r="363" spans="2:13" x14ac:dyDescent="0.3">
      <c r="G363">
        <v>1</v>
      </c>
    </row>
    <row r="364" spans="2:13" x14ac:dyDescent="0.3">
      <c r="B364" t="s">
        <v>611</v>
      </c>
      <c r="K364" t="s">
        <v>400</v>
      </c>
    </row>
    <row r="365" spans="2:13" x14ac:dyDescent="0.3">
      <c r="F365" t="s">
        <v>402</v>
      </c>
      <c r="H365" s="1" t="s">
        <v>612</v>
      </c>
      <c r="J365" t="s">
        <v>613</v>
      </c>
    </row>
    <row r="367" spans="2:13" x14ac:dyDescent="0.3">
      <c r="B367" t="s">
        <v>62</v>
      </c>
      <c r="F367" t="s">
        <v>45</v>
      </c>
      <c r="H367" s="1">
        <v>1</v>
      </c>
      <c r="J367">
        <v>2</v>
      </c>
    </row>
    <row r="368" spans="2:13" x14ac:dyDescent="0.3">
      <c r="B368" t="s">
        <v>637</v>
      </c>
      <c r="F368">
        <v>450</v>
      </c>
      <c r="H368" s="1">
        <f>H369+H370+H374+H377+H378</f>
        <v>0</v>
      </c>
      <c r="J368">
        <f>J369+J370+J374+J377+J378</f>
        <v>0</v>
      </c>
      <c r="L368" t="str">
        <f>IF(H368=H369+H370+H374+H377+H378,"ok","err")</f>
        <v>ok</v>
      </c>
      <c r="M368" t="str">
        <f>IF(J368=J369+J370+J374+J377+J378,"ok","err")</f>
        <v>ok</v>
      </c>
    </row>
    <row r="369" spans="2:13" x14ac:dyDescent="0.3">
      <c r="B369" t="s">
        <v>649</v>
      </c>
      <c r="F369">
        <v>451</v>
      </c>
      <c r="H369" s="1">
        <f>SUMIFS(DataSource!$J:$J,DataSource!$T:$T, $F369, DataSource!$G:$G,"RON")</f>
        <v>0</v>
      </c>
      <c r="J369">
        <f>SUMIFS(DataSource!$J:$J,DataSource!$T:$T, $F369, DataSource!$G:$G,"DEV")</f>
        <v>0</v>
      </c>
    </row>
    <row r="370" spans="2:13" x14ac:dyDescent="0.3">
      <c r="B370" t="s">
        <v>650</v>
      </c>
      <c r="F370">
        <v>452</v>
      </c>
      <c r="H370" s="1">
        <f>SUM(H371:I373)</f>
        <v>0</v>
      </c>
      <c r="J370">
        <f>SUM(J371:K373)</f>
        <v>0</v>
      </c>
      <c r="L370" t="str">
        <f>IF(H370=SUM(H371:I373),"ok","err")</f>
        <v>ok</v>
      </c>
      <c r="M370" t="str">
        <f>IF(J370=SUM(J371:K373),"ok","err")</f>
        <v>ok</v>
      </c>
    </row>
    <row r="371" spans="2:13" x14ac:dyDescent="0.3">
      <c r="B371" t="s">
        <v>651</v>
      </c>
      <c r="F371">
        <v>453</v>
      </c>
      <c r="H371" s="1">
        <f>SUMIFS(DataSource!$J:$J,DataSource!$T:$T, $F371, DataSource!$G:$G,"RON")</f>
        <v>0</v>
      </c>
      <c r="J371">
        <f>SUMIFS(DataSource!$J:$J,DataSource!$T:$T, $F371, DataSource!$G:$G,"DEV")</f>
        <v>0</v>
      </c>
    </row>
    <row r="372" spans="2:13" x14ac:dyDescent="0.3">
      <c r="B372" t="s">
        <v>652</v>
      </c>
      <c r="F372">
        <v>454</v>
      </c>
      <c r="H372" s="1">
        <f>SUMIFS(DataSource!$J:$J,DataSource!$T:$T, $F372, DataSource!$G:$G,"RON")</f>
        <v>0</v>
      </c>
      <c r="J372">
        <f>SUMIFS(DataSource!$J:$J,DataSource!$T:$T, $F372, DataSource!$G:$G,"DEV")</f>
        <v>0</v>
      </c>
    </row>
    <row r="373" spans="2:13" x14ac:dyDescent="0.3">
      <c r="B373" t="s">
        <v>653</v>
      </c>
      <c r="F373">
        <v>455</v>
      </c>
      <c r="H373" s="1">
        <f>SUMIFS(DataSource!$J:$J,DataSource!$T:$T, $F373, DataSource!$G:$G,"RON")</f>
        <v>0</v>
      </c>
      <c r="J373">
        <f>SUMIFS(DataSource!$J:$J,DataSource!$T:$T, $F373, DataSource!$G:$G,"DEV")</f>
        <v>0</v>
      </c>
    </row>
    <row r="374" spans="2:13" x14ac:dyDescent="0.3">
      <c r="B374" t="s">
        <v>654</v>
      </c>
      <c r="F374">
        <v>456</v>
      </c>
      <c r="H374" s="1">
        <f>H375+H376</f>
        <v>0</v>
      </c>
      <c r="J374">
        <f>J375+J376</f>
        <v>0</v>
      </c>
      <c r="L374" t="str">
        <f>IF(H374=H375+H376,"ok","err")</f>
        <v>ok</v>
      </c>
      <c r="M374" t="str">
        <f>IF(J374=J375+J376,"ok","err")</f>
        <v>ok</v>
      </c>
    </row>
    <row r="375" spans="2:13" x14ac:dyDescent="0.3">
      <c r="B375" t="s">
        <v>655</v>
      </c>
      <c r="F375">
        <v>457</v>
      </c>
      <c r="H375" s="1">
        <f>SUMIFS(DataSource!$J:$J,DataSource!$T:$T, $F375, DataSource!$G:$G,"RON")</f>
        <v>0</v>
      </c>
      <c r="J375">
        <f>SUMIFS(DataSource!$J:$J,DataSource!$T:$T, $F375, DataSource!$G:$G,"DEV")</f>
        <v>0</v>
      </c>
    </row>
    <row r="376" spans="2:13" x14ac:dyDescent="0.3">
      <c r="B376" t="s">
        <v>656</v>
      </c>
      <c r="F376">
        <v>458</v>
      </c>
      <c r="H376" s="1">
        <f>SUMIFS(DataSource!$J:$J,DataSource!$T:$T, $F376, DataSource!$G:$G,"RON")</f>
        <v>0</v>
      </c>
      <c r="J376">
        <f>SUMIFS(DataSource!$J:$J,DataSource!$T:$T, $F376, DataSource!$G:$G,"DEV")</f>
        <v>0</v>
      </c>
    </row>
    <row r="377" spans="2:13" x14ac:dyDescent="0.3">
      <c r="B377" t="s">
        <v>657</v>
      </c>
      <c r="F377">
        <v>459</v>
      </c>
      <c r="H377" s="1">
        <f>SUMIFS(DataSource!$J:$J,DataSource!$T:$T, $F377, DataSource!$G:$G,"RON")</f>
        <v>0</v>
      </c>
      <c r="J377">
        <f>SUMIFS(DataSource!$J:$J,DataSource!$T:$T, $F377, DataSource!$G:$G,"DEV")</f>
        <v>0</v>
      </c>
    </row>
    <row r="378" spans="2:13" x14ac:dyDescent="0.3">
      <c r="B378" t="s">
        <v>658</v>
      </c>
      <c r="F378">
        <v>462</v>
      </c>
      <c r="H378" s="1">
        <f>SUMIFS(DataSource!$J:$J,DataSource!$T:$T, $F378, DataSource!$G:$G,"RON")</f>
        <v>0</v>
      </c>
      <c r="J378">
        <f>SUMIFS(DataSource!$J:$J,DataSource!$T:$T, $F378, DataSource!$G:$G,"DEV")</f>
        <v>0</v>
      </c>
    </row>
    <row r="379" spans="2:13" x14ac:dyDescent="0.3">
      <c r="B379" t="s">
        <v>638</v>
      </c>
    </row>
    <row r="380" spans="2:13" x14ac:dyDescent="0.3">
      <c r="B380" t="s">
        <v>660</v>
      </c>
      <c r="F380">
        <v>463</v>
      </c>
      <c r="H380" s="1">
        <f>H381+H382+H386+H389+H390</f>
        <v>0</v>
      </c>
      <c r="J380">
        <f>J381+J382+J386+J389+J390</f>
        <v>0</v>
      </c>
      <c r="L380" t="str">
        <f>IF(H380=H381+H382+H386+H389+H390,"ok","err")</f>
        <v>ok</v>
      </c>
      <c r="M380" t="str">
        <f>IF(J380=J381+J382+J386+J389+J390,"ok","err")</f>
        <v>ok</v>
      </c>
    </row>
    <row r="381" spans="2:13" x14ac:dyDescent="0.3">
      <c r="B381" t="s">
        <v>649</v>
      </c>
      <c r="F381">
        <v>464</v>
      </c>
      <c r="H381" s="1">
        <f>SUMIFS(DataSource!$J:$J,DataSource!$T:$T, $F381, DataSource!$G:$G,"RON")</f>
        <v>0</v>
      </c>
      <c r="J381">
        <f>SUMIFS(DataSource!$J:$J,DataSource!$T:$T, $F381, DataSource!$G:$G,"DEV")</f>
        <v>0</v>
      </c>
    </row>
    <row r="382" spans="2:13" x14ac:dyDescent="0.3">
      <c r="B382" t="s">
        <v>650</v>
      </c>
      <c r="F382">
        <v>465</v>
      </c>
      <c r="H382" s="1">
        <f>SUM(H383:I385)</f>
        <v>0</v>
      </c>
      <c r="J382">
        <f>SUM(J383:K385)</f>
        <v>0</v>
      </c>
      <c r="L382" t="str">
        <f>IF(H382=SUM(H383:I385),"ok","err")</f>
        <v>ok</v>
      </c>
      <c r="M382" t="str">
        <f>IF(J382=SUM(J383:K385),"ok","err")</f>
        <v>ok</v>
      </c>
    </row>
    <row r="383" spans="2:13" x14ac:dyDescent="0.3">
      <c r="B383" t="s">
        <v>651</v>
      </c>
      <c r="F383">
        <v>466</v>
      </c>
      <c r="H383" s="1">
        <f>SUMIFS(DataSource!$J:$J,DataSource!$T:$T, $F383, DataSource!$G:$G,"RON")</f>
        <v>0</v>
      </c>
      <c r="J383">
        <f>SUMIFS(DataSource!$J:$J,DataSource!$T:$T, $F383, DataSource!$G:$G,"DEV")</f>
        <v>0</v>
      </c>
    </row>
    <row r="384" spans="2:13" x14ac:dyDescent="0.3">
      <c r="B384" t="s">
        <v>652</v>
      </c>
      <c r="F384">
        <v>467</v>
      </c>
      <c r="H384" s="1">
        <f>SUMIFS(DataSource!$J:$J,DataSource!$T:$T, $F384, DataSource!$G:$G,"RON")</f>
        <v>0</v>
      </c>
      <c r="J384">
        <f>SUMIFS(DataSource!$J:$J,DataSource!$T:$T, $F384, DataSource!$G:$G,"DEV")</f>
        <v>0</v>
      </c>
    </row>
    <row r="385" spans="2:13" x14ac:dyDescent="0.3">
      <c r="B385" t="s">
        <v>653</v>
      </c>
      <c r="F385">
        <v>468</v>
      </c>
      <c r="H385" s="1">
        <f>SUMIFS(DataSource!$J:$J,DataSource!$T:$T, $F385, DataSource!$G:$G,"RON")</f>
        <v>0</v>
      </c>
      <c r="J385">
        <f>SUMIFS(DataSource!$J:$J,DataSource!$T:$T, $F385, DataSource!$G:$G,"DEV")</f>
        <v>0</v>
      </c>
    </row>
    <row r="386" spans="2:13" x14ac:dyDescent="0.3">
      <c r="B386" t="s">
        <v>654</v>
      </c>
      <c r="F386">
        <v>469</v>
      </c>
      <c r="H386" s="1">
        <f>H387+H388</f>
        <v>0</v>
      </c>
      <c r="J386">
        <f>J387+J388</f>
        <v>0</v>
      </c>
      <c r="L386" t="str">
        <f>IF(H386=H387+H388,"ok","err")</f>
        <v>ok</v>
      </c>
      <c r="M386" t="str">
        <f>IF(J386=J387+J388,"ok","err")</f>
        <v>ok</v>
      </c>
    </row>
    <row r="387" spans="2:13" x14ac:dyDescent="0.3">
      <c r="B387" t="s">
        <v>655</v>
      </c>
      <c r="F387">
        <v>470</v>
      </c>
      <c r="H387" s="1">
        <f>SUMIFS(DataSource!$J:$J,DataSource!$T:$T, $F387, DataSource!$G:$G,"RON")</f>
        <v>0</v>
      </c>
      <c r="J387">
        <f>SUMIFS(DataSource!$J:$J,DataSource!$T:$T, $F387, DataSource!$G:$G,"DEV")</f>
        <v>0</v>
      </c>
    </row>
    <row r="388" spans="2:13" x14ac:dyDescent="0.3">
      <c r="B388" t="s">
        <v>656</v>
      </c>
      <c r="F388">
        <v>471</v>
      </c>
      <c r="H388" s="1">
        <f>SUMIFS(DataSource!$J:$J,DataSource!$T:$T, $F388, DataSource!$G:$G,"RON")</f>
        <v>0</v>
      </c>
      <c r="J388">
        <f>SUMIFS(DataSource!$J:$J,DataSource!$T:$T, $F388, DataSource!$G:$G,"DEV")</f>
        <v>0</v>
      </c>
    </row>
    <row r="389" spans="2:13" x14ac:dyDescent="0.3">
      <c r="B389" t="s">
        <v>657</v>
      </c>
      <c r="F389">
        <v>472</v>
      </c>
      <c r="H389" s="1">
        <f>SUMIFS(DataSource!$J:$J,DataSource!$T:$T, $F389, DataSource!$G:$G,"RON")</f>
        <v>0</v>
      </c>
      <c r="J389">
        <f>SUMIFS(DataSource!$J:$J,DataSource!$T:$T, $F389, DataSource!$G:$G,"DEV")</f>
        <v>0</v>
      </c>
    </row>
    <row r="390" spans="2:13" x14ac:dyDescent="0.3">
      <c r="B390" t="s">
        <v>658</v>
      </c>
      <c r="F390">
        <v>475</v>
      </c>
      <c r="H390" s="1">
        <f>SUMIFS(DataSource!$J:$J,DataSource!$T:$T, $F390, DataSource!$G:$G,"RON")</f>
        <v>0</v>
      </c>
      <c r="J390">
        <f>SUMIFS(DataSource!$J:$J,DataSource!$T:$T, $F390, DataSource!$G:$G,"DEV")</f>
        <v>0</v>
      </c>
    </row>
    <row r="391" spans="2:13" x14ac:dyDescent="0.3">
      <c r="B391" t="s">
        <v>661</v>
      </c>
      <c r="F391">
        <v>476</v>
      </c>
      <c r="H391" s="1">
        <f>H392+H393+H397+H400+H401</f>
        <v>0</v>
      </c>
      <c r="J391">
        <f>J392+J393+J397+J400+J401</f>
        <v>0</v>
      </c>
      <c r="L391" t="str">
        <f>IF(H391=H392+H393+H397+H400+H401,"ok","err")</f>
        <v>ok</v>
      </c>
      <c r="M391" t="str">
        <f>IF(J391=J392+J393+J397+J400+J401,"ok","err")</f>
        <v>ok</v>
      </c>
    </row>
    <row r="392" spans="2:13" x14ac:dyDescent="0.3">
      <c r="B392" t="s">
        <v>649</v>
      </c>
      <c r="F392">
        <v>477</v>
      </c>
      <c r="H392" s="1">
        <f>SUMIFS(DataSource!$J:$J,DataSource!$T:$T, $F392, DataSource!$G:$G,"RON")</f>
        <v>0</v>
      </c>
      <c r="J392">
        <f>SUMIFS(DataSource!$J:$J,DataSource!$T:$T, $F392, DataSource!$G:$G,"DEV")</f>
        <v>0</v>
      </c>
    </row>
    <row r="393" spans="2:13" x14ac:dyDescent="0.3">
      <c r="B393" t="s">
        <v>650</v>
      </c>
      <c r="F393">
        <v>478</v>
      </c>
      <c r="H393" s="1">
        <f>SUM(H394:I396)</f>
        <v>0</v>
      </c>
      <c r="J393">
        <f>SUM(J394:K396)</f>
        <v>0</v>
      </c>
      <c r="L393" t="str">
        <f>IF(H393=SUM(H394:I396),"ok","err")</f>
        <v>ok</v>
      </c>
      <c r="M393" t="str">
        <f>IF(J393=SUM(J394:K396),"ok","err")</f>
        <v>ok</v>
      </c>
    </row>
    <row r="394" spans="2:13" x14ac:dyDescent="0.3">
      <c r="B394" t="s">
        <v>651</v>
      </c>
      <c r="F394">
        <v>479</v>
      </c>
      <c r="H394" s="1">
        <f>SUMIFS(DataSource!$J:$J,DataSource!$T:$T, $F394, DataSource!$G:$G,"RON")</f>
        <v>0</v>
      </c>
      <c r="J394">
        <f>SUMIFS(DataSource!$J:$J,DataSource!$T:$T, $F394, DataSource!$G:$G,"DEV")</f>
        <v>0</v>
      </c>
    </row>
    <row r="395" spans="2:13" x14ac:dyDescent="0.3">
      <c r="B395" t="s">
        <v>652</v>
      </c>
      <c r="F395">
        <v>480</v>
      </c>
      <c r="H395" s="1">
        <f>SUMIFS(DataSource!$J:$J,DataSource!$T:$T, $F395, DataSource!$G:$G,"RON")</f>
        <v>0</v>
      </c>
      <c r="J395">
        <f>SUMIFS(DataSource!$J:$J,DataSource!$T:$T, $F395, DataSource!$G:$G,"DEV")</f>
        <v>0</v>
      </c>
    </row>
    <row r="396" spans="2:13" x14ac:dyDescent="0.3">
      <c r="B396" t="s">
        <v>653</v>
      </c>
      <c r="F396">
        <v>481</v>
      </c>
      <c r="H396" s="1">
        <f>SUMIFS(DataSource!$J:$J,DataSource!$T:$T, $F396, DataSource!$G:$G,"RON")</f>
        <v>0</v>
      </c>
      <c r="J396">
        <f>SUMIFS(DataSource!$J:$J,DataSource!$T:$T, $F396, DataSource!$G:$G,"DEV")</f>
        <v>0</v>
      </c>
    </row>
    <row r="397" spans="2:13" x14ac:dyDescent="0.3">
      <c r="B397" t="s">
        <v>654</v>
      </c>
      <c r="F397">
        <v>482</v>
      </c>
      <c r="H397" s="1">
        <f>H398+H399</f>
        <v>0</v>
      </c>
      <c r="J397">
        <f>J398+J399</f>
        <v>0</v>
      </c>
      <c r="L397" t="str">
        <f>IF(H397=H398+H399,"ok","err")</f>
        <v>ok</v>
      </c>
      <c r="M397" t="str">
        <f>IF(J397=J398+J399,"ok","err")</f>
        <v>ok</v>
      </c>
    </row>
    <row r="398" spans="2:13" x14ac:dyDescent="0.3">
      <c r="B398" t="s">
        <v>655</v>
      </c>
      <c r="F398">
        <v>483</v>
      </c>
      <c r="H398" s="1">
        <f>SUMIFS(DataSource!$J:$J,DataSource!$T:$T, $F398, DataSource!$G:$G,"RON")</f>
        <v>0</v>
      </c>
      <c r="J398">
        <f>SUMIFS(DataSource!$J:$J,DataSource!$T:$T, $F398, DataSource!$G:$G,"DEV")</f>
        <v>0</v>
      </c>
    </row>
    <row r="399" spans="2:13" x14ac:dyDescent="0.3">
      <c r="B399" t="s">
        <v>656</v>
      </c>
      <c r="F399">
        <v>484</v>
      </c>
      <c r="H399" s="1">
        <f>SUMIFS(DataSource!$J:$J,DataSource!$T:$T, $F399, DataSource!$G:$G,"RON")</f>
        <v>0</v>
      </c>
      <c r="J399">
        <f>SUMIFS(DataSource!$J:$J,DataSource!$T:$T, $F399, DataSource!$G:$G,"DEV")</f>
        <v>0</v>
      </c>
    </row>
    <row r="400" spans="2:13" x14ac:dyDescent="0.3">
      <c r="B400" t="s">
        <v>657</v>
      </c>
      <c r="F400">
        <v>485</v>
      </c>
      <c r="H400" s="1">
        <f>SUMIFS(DataSource!$J:$J,DataSource!$T:$T, $F400, DataSource!$G:$G,"RON")</f>
        <v>0</v>
      </c>
      <c r="J400">
        <f>SUMIFS(DataSource!$J:$J,DataSource!$T:$T, $F400, DataSource!$G:$G,"DEV")</f>
        <v>0</v>
      </c>
    </row>
    <row r="401" spans="2:13" x14ac:dyDescent="0.3">
      <c r="B401" t="s">
        <v>658</v>
      </c>
      <c r="F401">
        <v>488</v>
      </c>
      <c r="H401" s="1">
        <f>SUMIFS(DataSource!$J:$J,DataSource!$T:$T, $F401, DataSource!$G:$G,"RON")</f>
        <v>0</v>
      </c>
      <c r="J401">
        <f>SUMIFS(DataSource!$J:$J,DataSource!$T:$T, $F401, DataSource!$G:$G,"DEV")</f>
        <v>0</v>
      </c>
    </row>
    <row r="402" spans="2:13" x14ac:dyDescent="0.3">
      <c r="B402" t="s">
        <v>632</v>
      </c>
      <c r="F402">
        <v>489</v>
      </c>
      <c r="H402" s="1">
        <f>H403+H414</f>
        <v>0</v>
      </c>
      <c r="J402">
        <f>J403+J414</f>
        <v>0</v>
      </c>
      <c r="L402" t="str">
        <f>IF(H402=H403+H414,"ok","err")</f>
        <v>ok</v>
      </c>
      <c r="M402" t="str">
        <f>IF(J402=J403+J414,"ok","err")</f>
        <v>ok</v>
      </c>
    </row>
    <row r="403" spans="2:13" x14ac:dyDescent="0.3">
      <c r="B403" t="s">
        <v>643</v>
      </c>
      <c r="F403">
        <v>490</v>
      </c>
      <c r="H403" s="1">
        <f>H404+H405+H409+H412+H413</f>
        <v>0</v>
      </c>
      <c r="J403">
        <f>J404+J405+J409+J412+J413</f>
        <v>0</v>
      </c>
      <c r="L403" t="str">
        <f>IF(H403=H404+H405+H409+H412+H413,"ok","err")</f>
        <v>ok</v>
      </c>
      <c r="M403" t="str">
        <f>IF(J403=J404+J405+J409+J412+J413,"ok","err")</f>
        <v>ok</v>
      </c>
    </row>
    <row r="404" spans="2:13" x14ac:dyDescent="0.3">
      <c r="B404" t="s">
        <v>649</v>
      </c>
      <c r="F404">
        <v>491</v>
      </c>
      <c r="H404" s="1">
        <f>SUMIFS(DataSource!$J:$J,DataSource!$T:$T, $F404, DataSource!$G:$G,"RON")</f>
        <v>0</v>
      </c>
      <c r="J404">
        <f>SUMIFS(DataSource!$J:$J,DataSource!$T:$T, $F404, DataSource!$G:$G,"DEV")</f>
        <v>0</v>
      </c>
    </row>
    <row r="405" spans="2:13" x14ac:dyDescent="0.3">
      <c r="B405" t="s">
        <v>650</v>
      </c>
      <c r="F405">
        <v>492</v>
      </c>
      <c r="H405" s="1">
        <f>SUM(H406:I408)</f>
        <v>0</v>
      </c>
      <c r="J405">
        <f>SUM(J406:K408)</f>
        <v>0</v>
      </c>
      <c r="L405" t="str">
        <f>IF(H405=SUM(H406:I408),"ok","err")</f>
        <v>ok</v>
      </c>
      <c r="M405" t="str">
        <f>IF(J405=SUM(J406:K408),"ok","err")</f>
        <v>ok</v>
      </c>
    </row>
    <row r="406" spans="2:13" x14ac:dyDescent="0.3">
      <c r="B406" t="s">
        <v>651</v>
      </c>
      <c r="F406">
        <v>493</v>
      </c>
      <c r="H406" s="1">
        <f>SUMIFS(DataSource!$J:$J,DataSource!$T:$T, $F406, DataSource!$G:$G,"RON")</f>
        <v>0</v>
      </c>
      <c r="J406">
        <f>SUMIFS(DataSource!$J:$J,DataSource!$T:$T, $F406, DataSource!$G:$G,"DEV")</f>
        <v>0</v>
      </c>
    </row>
    <row r="407" spans="2:13" x14ac:dyDescent="0.3">
      <c r="B407" t="s">
        <v>652</v>
      </c>
      <c r="F407">
        <v>494</v>
      </c>
      <c r="H407" s="1">
        <f>SUMIFS(DataSource!$J:$J,DataSource!$T:$T, $F407, DataSource!$G:$G,"RON")</f>
        <v>0</v>
      </c>
      <c r="J407">
        <f>SUMIFS(DataSource!$J:$J,DataSource!$T:$T, $F407, DataSource!$G:$G,"DEV")</f>
        <v>0</v>
      </c>
    </row>
    <row r="408" spans="2:13" x14ac:dyDescent="0.3">
      <c r="B408" t="s">
        <v>653</v>
      </c>
      <c r="F408">
        <v>495</v>
      </c>
      <c r="H408" s="1">
        <f>SUMIFS(DataSource!$J:$J,DataSource!$T:$T, $F408, DataSource!$G:$G,"RON")</f>
        <v>0</v>
      </c>
      <c r="J408">
        <f>SUMIFS(DataSource!$J:$J,DataSource!$T:$T, $F408, DataSource!$G:$G,"DEV")</f>
        <v>0</v>
      </c>
    </row>
    <row r="409" spans="2:13" x14ac:dyDescent="0.3">
      <c r="B409" t="s">
        <v>654</v>
      </c>
      <c r="F409">
        <v>496</v>
      </c>
      <c r="H409" s="1">
        <f>H410+H411</f>
        <v>0</v>
      </c>
      <c r="J409">
        <f>J410+J411</f>
        <v>0</v>
      </c>
      <c r="L409" t="str">
        <f>IF(H409=H410+H411,"ok","err")</f>
        <v>ok</v>
      </c>
      <c r="M409" t="str">
        <f>IF(J409=J410+J411,"ok","err")</f>
        <v>ok</v>
      </c>
    </row>
    <row r="410" spans="2:13" x14ac:dyDescent="0.3">
      <c r="B410" t="s">
        <v>655</v>
      </c>
      <c r="F410">
        <v>497</v>
      </c>
      <c r="H410" s="1">
        <f>SUMIFS(DataSource!$J:$J,DataSource!$T:$T, $F410, DataSource!$G:$G,"RON")</f>
        <v>0</v>
      </c>
      <c r="J410">
        <f>SUMIFS(DataSource!$J:$J,DataSource!$T:$T, $F410, DataSource!$G:$G,"DEV")</f>
        <v>0</v>
      </c>
    </row>
    <row r="411" spans="2:13" x14ac:dyDescent="0.3">
      <c r="B411" t="s">
        <v>656</v>
      </c>
      <c r="F411">
        <v>498</v>
      </c>
      <c r="H411" s="1">
        <f>SUMIFS(DataSource!$J:$J,DataSource!$T:$T, $F411, DataSource!$G:$G,"RON")</f>
        <v>0</v>
      </c>
      <c r="J411">
        <f>SUMIFS(DataSource!$J:$J,DataSource!$T:$T, $F411, DataSource!$G:$G,"DEV")</f>
        <v>0</v>
      </c>
    </row>
    <row r="412" spans="2:13" x14ac:dyDescent="0.3">
      <c r="B412" t="s">
        <v>657</v>
      </c>
      <c r="F412">
        <v>499</v>
      </c>
      <c r="H412" s="1">
        <f>SUMIFS(DataSource!$J:$J,DataSource!$T:$T, $F412, DataSource!$G:$G,"RON")</f>
        <v>0</v>
      </c>
      <c r="J412">
        <f>SUMIFS(DataSource!$J:$J,DataSource!$T:$T, $F412, DataSource!$G:$G,"DEV")</f>
        <v>0</v>
      </c>
    </row>
    <row r="413" spans="2:13" x14ac:dyDescent="0.3">
      <c r="B413" t="s">
        <v>658</v>
      </c>
      <c r="F413">
        <v>502</v>
      </c>
      <c r="H413" s="1">
        <f>SUMIFS(DataSource!$J:$J,DataSource!$T:$T, $F413, DataSource!$G:$G,"RON")</f>
        <v>0</v>
      </c>
      <c r="J413">
        <f>SUMIFS(DataSource!$J:$J,DataSource!$T:$T, $F413, DataSource!$G:$G,"DEV")</f>
        <v>0</v>
      </c>
    </row>
    <row r="414" spans="2:13" x14ac:dyDescent="0.3">
      <c r="B414" t="s">
        <v>645</v>
      </c>
      <c r="F414">
        <v>503</v>
      </c>
      <c r="H414" s="1">
        <f>H415+H416+H431+H434+H435</f>
        <v>0</v>
      </c>
      <c r="J414">
        <f>J415+J416+J431+J434+J435</f>
        <v>0</v>
      </c>
      <c r="L414" t="str">
        <f>IF(H414=H415+H416+H431+H434+H435,"ok","err")</f>
        <v>ok</v>
      </c>
      <c r="M414" t="str">
        <f>IF(J414=J415+J416+J431+J434+J435,"ok","err")</f>
        <v>ok</v>
      </c>
    </row>
    <row r="415" spans="2:13" x14ac:dyDescent="0.3">
      <c r="B415" t="s">
        <v>649</v>
      </c>
      <c r="F415">
        <v>504</v>
      </c>
      <c r="H415" s="1">
        <f>SUMIFS(DataSource!$J:$J,DataSource!$T:$T, $F415, DataSource!$G:$G,"RON")</f>
        <v>0</v>
      </c>
      <c r="J415">
        <f>SUMIFS(DataSource!$J:$J,DataSource!$T:$T, $F415, DataSource!$G:$G,"DEV")</f>
        <v>0</v>
      </c>
    </row>
    <row r="416" spans="2:13" x14ac:dyDescent="0.3">
      <c r="B416" t="s">
        <v>650</v>
      </c>
      <c r="F416">
        <v>505</v>
      </c>
      <c r="H416" s="1">
        <f>H417+H418+H430</f>
        <v>0</v>
      </c>
      <c r="J416">
        <f>J417+J418+J430</f>
        <v>0</v>
      </c>
      <c r="L416" t="str">
        <f>IF(H416=H417+H418+H430,"ok","err")</f>
        <v>ok</v>
      </c>
      <c r="M416" t="str">
        <f>IF(J416=J417+J418+J430,"ok","err")</f>
        <v>ok</v>
      </c>
    </row>
    <row r="417" spans="2:13" x14ac:dyDescent="0.3">
      <c r="B417" t="s">
        <v>651</v>
      </c>
      <c r="F417">
        <v>506</v>
      </c>
      <c r="H417" s="1">
        <f>SUMIFS(DataSource!$J:$J,DataSource!$T:$T, $F417, DataSource!$G:$G,"RON")</f>
        <v>0</v>
      </c>
      <c r="J417">
        <f>SUMIFS(DataSource!$J:$J,DataSource!$T:$T, $F417, DataSource!$G:$G,"DEV")</f>
        <v>0</v>
      </c>
    </row>
    <row r="418" spans="2:13" x14ac:dyDescent="0.3">
      <c r="B418" t="s">
        <v>652</v>
      </c>
      <c r="F418">
        <v>507</v>
      </c>
      <c r="H418" s="1">
        <f>SUMIFS(DataSource!$J:$J,DataSource!$T:$T, $F418, DataSource!$G:$G,"RON")</f>
        <v>0</v>
      </c>
      <c r="J418">
        <f>SUMIFS(DataSource!$J:$J,DataSource!$T:$T, $F418, DataSource!$G:$G,"DEV")</f>
        <v>0</v>
      </c>
    </row>
    <row r="422" spans="2:13" x14ac:dyDescent="0.3">
      <c r="B422" t="s">
        <v>609</v>
      </c>
      <c r="H422" s="1" t="s">
        <v>391</v>
      </c>
      <c r="I422" t="s">
        <v>451</v>
      </c>
      <c r="K422" t="s">
        <v>393</v>
      </c>
    </row>
    <row r="423" spans="2:13" x14ac:dyDescent="0.3">
      <c r="B423" t="s">
        <v>630</v>
      </c>
      <c r="H423" s="1" t="s">
        <v>394</v>
      </c>
      <c r="I423" t="s">
        <v>452</v>
      </c>
      <c r="K423" t="s">
        <v>393</v>
      </c>
    </row>
    <row r="424" spans="2:13" x14ac:dyDescent="0.3">
      <c r="B424" t="s">
        <v>453</v>
      </c>
      <c r="H424" s="1" t="s">
        <v>396</v>
      </c>
      <c r="I424" t="s">
        <v>454</v>
      </c>
      <c r="K424" t="s">
        <v>398</v>
      </c>
    </row>
    <row r="425" spans="2:13" x14ac:dyDescent="0.3">
      <c r="G425">
        <v>1</v>
      </c>
    </row>
    <row r="426" spans="2:13" x14ac:dyDescent="0.3">
      <c r="B426" t="s">
        <v>611</v>
      </c>
      <c r="K426" t="s">
        <v>400</v>
      </c>
    </row>
    <row r="427" spans="2:13" x14ac:dyDescent="0.3">
      <c r="F427" t="s">
        <v>402</v>
      </c>
      <c r="H427" s="1" t="s">
        <v>612</v>
      </c>
      <c r="J427" t="s">
        <v>613</v>
      </c>
    </row>
    <row r="429" spans="2:13" x14ac:dyDescent="0.3">
      <c r="B429" t="s">
        <v>62</v>
      </c>
      <c r="F429" t="s">
        <v>45</v>
      </c>
      <c r="H429" s="1">
        <v>1</v>
      </c>
      <c r="J429">
        <v>2</v>
      </c>
    </row>
    <row r="430" spans="2:13" x14ac:dyDescent="0.3">
      <c r="B430" t="s">
        <v>653</v>
      </c>
      <c r="F430">
        <v>508</v>
      </c>
      <c r="H430" s="1">
        <f>SUMIFS(DataSource!$J:$J,DataSource!$T:$T, $F430, DataSource!$G:$G,"RON")</f>
        <v>0</v>
      </c>
      <c r="J430">
        <f>SUMIFS(DataSource!$J:$J,DataSource!$T:$T, $F430, DataSource!$G:$G,"DEV")</f>
        <v>0</v>
      </c>
    </row>
    <row r="431" spans="2:13" x14ac:dyDescent="0.3">
      <c r="B431" t="s">
        <v>654</v>
      </c>
      <c r="F431">
        <v>509</v>
      </c>
      <c r="H431" s="1">
        <f>H432+H433</f>
        <v>0</v>
      </c>
      <c r="J431">
        <f>J432+J433</f>
        <v>0</v>
      </c>
      <c r="L431" t="str">
        <f>IF(H431=H432+H433,"ok","err")</f>
        <v>ok</v>
      </c>
      <c r="M431" t="str">
        <f>IF(J431=J432+J433,"ok","err")</f>
        <v>ok</v>
      </c>
    </row>
    <row r="432" spans="2:13" x14ac:dyDescent="0.3">
      <c r="B432" t="s">
        <v>655</v>
      </c>
      <c r="F432">
        <v>510</v>
      </c>
      <c r="H432" s="1">
        <f>SUMIFS(DataSource!$J:$J,DataSource!$T:$T, $F432, DataSource!$G:$G,"RON")</f>
        <v>0</v>
      </c>
      <c r="J432">
        <f>SUMIFS(DataSource!$J:$J,DataSource!$T:$T, $F432, DataSource!$G:$G,"DEV")</f>
        <v>0</v>
      </c>
    </row>
    <row r="433" spans="2:13" x14ac:dyDescent="0.3">
      <c r="B433" t="s">
        <v>656</v>
      </c>
      <c r="F433">
        <v>511</v>
      </c>
      <c r="H433" s="1">
        <f>SUMIFS(DataSource!$J:$J,DataSource!$T:$T, $F433, DataSource!$G:$G,"RON")</f>
        <v>0</v>
      </c>
      <c r="J433">
        <f>SUMIFS(DataSource!$J:$J,DataSource!$T:$T, $F433, DataSource!$G:$G,"DEV")</f>
        <v>0</v>
      </c>
    </row>
    <row r="434" spans="2:13" x14ac:dyDescent="0.3">
      <c r="B434" t="s">
        <v>657</v>
      </c>
      <c r="F434">
        <v>512</v>
      </c>
      <c r="H434" s="1">
        <f>SUMIFS(DataSource!$J:$J,DataSource!$T:$T, $F434, DataSource!$G:$G,"RON")</f>
        <v>0</v>
      </c>
      <c r="J434">
        <f>SUMIFS(DataSource!$J:$J,DataSource!$T:$T, $F434, DataSource!$G:$G,"DEV")</f>
        <v>0</v>
      </c>
    </row>
    <row r="435" spans="2:13" x14ac:dyDescent="0.3">
      <c r="B435" t="s">
        <v>658</v>
      </c>
      <c r="F435">
        <v>515</v>
      </c>
      <c r="H435" s="1">
        <f>SUMIFS(DataSource!$J:$J,DataSource!$T:$T, $F435, DataSource!$G:$G,"RON")</f>
        <v>0</v>
      </c>
      <c r="J435">
        <f>SUMIFS(DataSource!$J:$J,DataSource!$T:$T, $F435, DataSource!$G:$G,"DEV")</f>
        <v>0</v>
      </c>
    </row>
    <row r="436" spans="2:13" x14ac:dyDescent="0.3">
      <c r="B436" t="s">
        <v>662</v>
      </c>
    </row>
    <row r="437" spans="2:13" x14ac:dyDescent="0.3">
      <c r="B437" t="s">
        <v>615</v>
      </c>
    </row>
    <row r="438" spans="2:13" x14ac:dyDescent="0.3">
      <c r="B438" t="s">
        <v>648</v>
      </c>
      <c r="F438">
        <v>610</v>
      </c>
      <c r="H438" s="1">
        <f>H439+H440</f>
        <v>0</v>
      </c>
      <c r="J438">
        <f>J439+J440</f>
        <v>0</v>
      </c>
      <c r="L438" t="str">
        <f>IF(H438=H439+H440,"ok","err")</f>
        <v>ok</v>
      </c>
      <c r="M438" t="str">
        <f>IF(J438=J439+J440,"ok","err")</f>
        <v>ok</v>
      </c>
    </row>
    <row r="439" spans="2:13" x14ac:dyDescent="0.3">
      <c r="B439" t="s">
        <v>493</v>
      </c>
      <c r="F439">
        <v>611</v>
      </c>
      <c r="H439" s="1">
        <f>SUMIFS(DataSource!$J:$J,DataSource!$T:$T, $F439, DataSource!$G:$G,"RON")</f>
        <v>0</v>
      </c>
      <c r="J439">
        <f>SUMIFS(DataSource!$J:$J,DataSource!$T:$T, $F439, DataSource!$G:$G,"DEV")</f>
        <v>0</v>
      </c>
    </row>
    <row r="440" spans="2:13" x14ac:dyDescent="0.3">
      <c r="B440" t="s">
        <v>494</v>
      </c>
      <c r="F440">
        <v>612</v>
      </c>
      <c r="H440" s="1">
        <f>SUMIFS(DataSource!$J:$J,DataSource!$T:$T, $F440, DataSource!$G:$G,"RON")</f>
        <v>0</v>
      </c>
      <c r="J440">
        <f>SUMIFS(DataSource!$J:$J,DataSource!$T:$T, $F440, DataSource!$G:$G,"DEV")</f>
        <v>0</v>
      </c>
    </row>
    <row r="441" spans="2:13" x14ac:dyDescent="0.3">
      <c r="B441" t="s">
        <v>659</v>
      </c>
      <c r="F441">
        <v>613</v>
      </c>
      <c r="H441" s="1">
        <f>H442+H443</f>
        <v>0</v>
      </c>
      <c r="J441">
        <f>J442+J443</f>
        <v>0</v>
      </c>
      <c r="L441" t="str">
        <f>IF(H441=H442+H443,"ok","err")</f>
        <v>ok</v>
      </c>
      <c r="M441" t="str">
        <f>IF(J441=J442+J443,"ok","err")</f>
        <v>ok</v>
      </c>
    </row>
    <row r="442" spans="2:13" x14ac:dyDescent="0.3">
      <c r="B442" t="s">
        <v>493</v>
      </c>
      <c r="F442">
        <v>614</v>
      </c>
      <c r="H442" s="1">
        <f>SUMIFS(DataSource!$J:$J,DataSource!$T:$T, $F442, DataSource!$G:$G,"RON")</f>
        <v>0</v>
      </c>
      <c r="J442">
        <f>SUMIFS(DataSource!$J:$J,DataSource!$T:$T, $F442, DataSource!$G:$G,"DEV")</f>
        <v>0</v>
      </c>
    </row>
    <row r="443" spans="2:13" x14ac:dyDescent="0.3">
      <c r="B443" t="s">
        <v>494</v>
      </c>
      <c r="F443">
        <v>615</v>
      </c>
      <c r="H443" s="1">
        <f>SUMIFS(DataSource!$J:$J,DataSource!$T:$T, $F443, DataSource!$G:$G,"RON")</f>
        <v>0</v>
      </c>
      <c r="J443">
        <f>SUMIFS(DataSource!$J:$J,DataSource!$T:$T, $F443, DataSource!$G:$G,"DEV")</f>
        <v>0</v>
      </c>
    </row>
    <row r="444" spans="2:13" x14ac:dyDescent="0.3">
      <c r="B444" t="s">
        <v>632</v>
      </c>
      <c r="F444">
        <v>616</v>
      </c>
      <c r="H444" s="1">
        <f>H445+H448</f>
        <v>0</v>
      </c>
      <c r="J444">
        <f>J445+J448</f>
        <v>0</v>
      </c>
      <c r="L444" t="str">
        <f>IF(H444=H445+H448,"ok","err")</f>
        <v>ok</v>
      </c>
      <c r="M444" t="str">
        <f>IF(J444=J445+J448,"ok","err")</f>
        <v>ok</v>
      </c>
    </row>
    <row r="445" spans="2:13" x14ac:dyDescent="0.3">
      <c r="B445" t="s">
        <v>633</v>
      </c>
      <c r="F445">
        <v>617</v>
      </c>
      <c r="H445" s="1">
        <f>H446+H447</f>
        <v>0</v>
      </c>
      <c r="J445">
        <f>J446+J447</f>
        <v>0</v>
      </c>
      <c r="L445" t="str">
        <f>IF(H445=H446+H447,"ok","err")</f>
        <v>ok</v>
      </c>
      <c r="M445" t="str">
        <f>IF(J445=J446+J447,"ok","err")</f>
        <v>ok</v>
      </c>
    </row>
    <row r="446" spans="2:13" x14ac:dyDescent="0.3">
      <c r="B446" t="s">
        <v>493</v>
      </c>
      <c r="F446">
        <v>618</v>
      </c>
      <c r="H446" s="1">
        <f>SUMIFS(DataSource!$J:$J,DataSource!$T:$T, $F446, DataSource!$G:$G,"RON")</f>
        <v>0</v>
      </c>
      <c r="J446">
        <f>SUMIFS(DataSource!$J:$J,DataSource!$T:$T, $F446, DataSource!$G:$G,"DEV")</f>
        <v>0</v>
      </c>
    </row>
    <row r="447" spans="2:13" x14ac:dyDescent="0.3">
      <c r="B447" t="s">
        <v>494</v>
      </c>
      <c r="F447">
        <v>619</v>
      </c>
      <c r="H447" s="1">
        <f>SUMIFS(DataSource!$J:$J,DataSource!$T:$T, $F447, DataSource!$G:$G,"RON")</f>
        <v>0</v>
      </c>
      <c r="J447">
        <f>SUMIFS(DataSource!$J:$J,DataSource!$T:$T, $F447, DataSource!$G:$G,"DEV")</f>
        <v>0</v>
      </c>
    </row>
    <row r="448" spans="2:13" x14ac:dyDescent="0.3">
      <c r="B448" t="s">
        <v>637</v>
      </c>
      <c r="F448">
        <v>620</v>
      </c>
      <c r="H448" s="1">
        <f>H449+H450</f>
        <v>0</v>
      </c>
      <c r="J448">
        <f>J449+J450</f>
        <v>0</v>
      </c>
      <c r="L448" t="str">
        <f>IF(H448=H449+H450,"ok","err")</f>
        <v>ok</v>
      </c>
      <c r="M448" t="str">
        <f>IF(J448=J449+J450,"ok","err")</f>
        <v>ok</v>
      </c>
    </row>
    <row r="449" spans="2:13" x14ac:dyDescent="0.3">
      <c r="B449" t="s">
        <v>493</v>
      </c>
      <c r="F449">
        <v>621</v>
      </c>
      <c r="H449" s="1">
        <f>SUMIFS(DataSource!$J:$J,DataSource!$T:$T, $F449, DataSource!$G:$G,"RON")</f>
        <v>0</v>
      </c>
      <c r="J449">
        <f>SUMIFS(DataSource!$J:$J,DataSource!$T:$T, $F449, DataSource!$G:$G,"DEV")</f>
        <v>0</v>
      </c>
    </row>
    <row r="450" spans="2:13" x14ac:dyDescent="0.3">
      <c r="B450" t="s">
        <v>494</v>
      </c>
      <c r="F450">
        <v>622</v>
      </c>
      <c r="H450" s="1">
        <f>SUMIFS(DataSource!$J:$J,DataSource!$T:$T, $F450, DataSource!$G:$G,"RON")</f>
        <v>0</v>
      </c>
      <c r="J450">
        <f>SUMIFS(DataSource!$J:$J,DataSource!$T:$T, $F450, DataSource!$G:$G,"DEV")</f>
        <v>0</v>
      </c>
    </row>
    <row r="451" spans="2:13" x14ac:dyDescent="0.3">
      <c r="B451" t="s">
        <v>638</v>
      </c>
    </row>
    <row r="452" spans="2:13" x14ac:dyDescent="0.3">
      <c r="B452" t="s">
        <v>660</v>
      </c>
      <c r="F452">
        <v>623</v>
      </c>
      <c r="H452" s="1">
        <f>H453+H454</f>
        <v>0</v>
      </c>
      <c r="J452">
        <f>J453+J454</f>
        <v>0</v>
      </c>
      <c r="L452" t="str">
        <f>IF(H452=H453+H454,"ok","err")</f>
        <v>ok</v>
      </c>
      <c r="M452" t="str">
        <f>IF(J452=J453+J454,"ok","err")</f>
        <v>ok</v>
      </c>
    </row>
    <row r="453" spans="2:13" x14ac:dyDescent="0.3">
      <c r="B453" t="s">
        <v>493</v>
      </c>
      <c r="F453">
        <v>624</v>
      </c>
      <c r="H453" s="1">
        <f>SUMIFS(DataSource!$J:$J,DataSource!$T:$T, $F453, DataSource!$G:$G,"RON")</f>
        <v>0</v>
      </c>
      <c r="J453">
        <f>SUMIFS(DataSource!$J:$J,DataSource!$T:$T, $F453, DataSource!$G:$G,"DEV")</f>
        <v>0</v>
      </c>
    </row>
    <row r="454" spans="2:13" x14ac:dyDescent="0.3">
      <c r="B454" t="s">
        <v>494</v>
      </c>
      <c r="F454">
        <v>625</v>
      </c>
      <c r="H454" s="1">
        <f>SUMIFS(DataSource!$J:$J,DataSource!$T:$T, $F454, DataSource!$G:$G,"RON")</f>
        <v>0</v>
      </c>
      <c r="J454">
        <f>SUMIFS(DataSource!$J:$J,DataSource!$T:$T, $F454, DataSource!$G:$G,"DEV")</f>
        <v>0</v>
      </c>
    </row>
    <row r="455" spans="2:13" x14ac:dyDescent="0.3">
      <c r="B455" t="s">
        <v>661</v>
      </c>
      <c r="F455">
        <v>626</v>
      </c>
      <c r="H455" s="1">
        <f>H456+H457</f>
        <v>0</v>
      </c>
      <c r="J455">
        <f>J456+J457</f>
        <v>0</v>
      </c>
      <c r="L455" t="str">
        <f>IF(H455=H456+H457,"ok","err")</f>
        <v>ok</v>
      </c>
      <c r="M455" t="str">
        <f>IF(J455=J456+J457,"ok","err")</f>
        <v>ok</v>
      </c>
    </row>
    <row r="456" spans="2:13" x14ac:dyDescent="0.3">
      <c r="B456" t="s">
        <v>493</v>
      </c>
      <c r="F456">
        <v>627</v>
      </c>
      <c r="H456" s="1">
        <f>SUMIFS(DataSource!$J:$J,DataSource!$T:$T, $F456, DataSource!$G:$G,"RON")</f>
        <v>0</v>
      </c>
      <c r="J456">
        <f>SUMIFS(DataSource!$J:$J,DataSource!$T:$T, $F456, DataSource!$G:$G,"DEV")</f>
        <v>0</v>
      </c>
    </row>
    <row r="457" spans="2:13" x14ac:dyDescent="0.3">
      <c r="B457" t="s">
        <v>494</v>
      </c>
      <c r="F457">
        <v>628</v>
      </c>
      <c r="H457" s="1">
        <f>SUMIFS(DataSource!$J:$J,DataSource!$T:$T, $F457, DataSource!$G:$G,"RON")</f>
        <v>0</v>
      </c>
      <c r="J457">
        <f>SUMIFS(DataSource!$J:$J,DataSource!$T:$T, $F457, DataSource!$G:$G,"DEV")</f>
        <v>0</v>
      </c>
    </row>
    <row r="458" spans="2:13" x14ac:dyDescent="0.3">
      <c r="B458" t="s">
        <v>632</v>
      </c>
      <c r="F458">
        <v>629</v>
      </c>
      <c r="H458" s="1">
        <f>H459+H462</f>
        <v>0</v>
      </c>
      <c r="J458">
        <f>J459+J462</f>
        <v>0</v>
      </c>
      <c r="L458" t="str">
        <f>IF(H458=H459+H462,"ok","err")</f>
        <v>ok</v>
      </c>
      <c r="M458" t="str">
        <f>IF(J458=J459+J462,"ok","err")</f>
        <v>ok</v>
      </c>
    </row>
    <row r="459" spans="2:13" x14ac:dyDescent="0.3">
      <c r="B459" t="s">
        <v>643</v>
      </c>
      <c r="F459">
        <v>630</v>
      </c>
      <c r="H459" s="1">
        <f>H460+H461</f>
        <v>0</v>
      </c>
      <c r="J459">
        <f>J460+J461</f>
        <v>0</v>
      </c>
      <c r="L459" t="str">
        <f>IF(H459=H460+H461,"ok","err")</f>
        <v>ok</v>
      </c>
      <c r="M459" t="str">
        <f>IF(J459=J460+J461,"ok","err")</f>
        <v>ok</v>
      </c>
    </row>
    <row r="460" spans="2:13" x14ac:dyDescent="0.3">
      <c r="B460" t="s">
        <v>493</v>
      </c>
      <c r="F460">
        <v>631</v>
      </c>
      <c r="H460" s="1">
        <f>SUMIFS(DataSource!$J:$J,DataSource!$T:$T, $F460, DataSource!$G:$G,"RON")</f>
        <v>0</v>
      </c>
      <c r="J460">
        <f>SUMIFS(DataSource!$J:$J,DataSource!$T:$T, $F460, DataSource!$G:$G,"DEV")</f>
        <v>0</v>
      </c>
    </row>
    <row r="461" spans="2:13" x14ac:dyDescent="0.3">
      <c r="B461" t="s">
        <v>494</v>
      </c>
      <c r="F461">
        <v>632</v>
      </c>
      <c r="H461" s="1">
        <f>SUMIFS(DataSource!$J:$J,DataSource!$T:$T, $F461, DataSource!$G:$G,"RON")</f>
        <v>0</v>
      </c>
      <c r="J461">
        <f>SUMIFS(DataSource!$J:$J,DataSource!$T:$T, $F461, DataSource!$G:$G,"DEV")</f>
        <v>0</v>
      </c>
    </row>
    <row r="462" spans="2:13" x14ac:dyDescent="0.3">
      <c r="B462" t="s">
        <v>645</v>
      </c>
      <c r="F462">
        <v>633</v>
      </c>
      <c r="H462" s="1">
        <f>H463+H464</f>
        <v>0</v>
      </c>
      <c r="J462">
        <f>J463+J464</f>
        <v>0</v>
      </c>
      <c r="L462" t="str">
        <f>IF(H462=H463+H464,"ok","err")</f>
        <v>ok</v>
      </c>
      <c r="M462" t="str">
        <f>IF(J462=J463+J464,"ok","err")</f>
        <v>ok</v>
      </c>
    </row>
    <row r="463" spans="2:13" x14ac:dyDescent="0.3">
      <c r="B463" t="s">
        <v>493</v>
      </c>
      <c r="F463">
        <v>634</v>
      </c>
      <c r="H463" s="1">
        <f>SUMIFS(DataSource!$J:$J,DataSource!$T:$T, $F463, DataSource!$G:$G,"RON")</f>
        <v>0</v>
      </c>
      <c r="J463">
        <f>SUMIFS(DataSource!$J:$J,DataSource!$T:$T, $F463, DataSource!$G:$G,"DEV")</f>
        <v>0</v>
      </c>
    </row>
    <row r="464" spans="2:13" x14ac:dyDescent="0.3">
      <c r="B464" t="s">
        <v>494</v>
      </c>
      <c r="F464">
        <v>635</v>
      </c>
      <c r="H464" s="1">
        <f>SUMIFS(DataSource!$J:$J,DataSource!$T:$T, $F464, DataSource!$G:$G,"RON")</f>
        <v>0</v>
      </c>
      <c r="J464">
        <f>SUMIFS(DataSource!$J:$J,DataSource!$T:$T, $F464, DataSource!$G:$G,"DEV")</f>
        <v>0</v>
      </c>
    </row>
    <row r="465" spans="2:9" x14ac:dyDescent="0.3">
      <c r="B465" t="s">
        <v>663</v>
      </c>
    </row>
    <row r="469" spans="2:9" x14ac:dyDescent="0.3">
      <c r="D469" t="s">
        <v>498</v>
      </c>
      <c r="I469" t="s">
        <v>499</v>
      </c>
    </row>
    <row r="470" spans="2:9" x14ac:dyDescent="0.3">
      <c r="D470" t="s">
        <v>500</v>
      </c>
      <c r="I470" t="s">
        <v>501</v>
      </c>
    </row>
    <row r="471" spans="2:9" x14ac:dyDescent="0.3">
      <c r="D471" t="s">
        <v>502</v>
      </c>
    </row>
    <row r="472" spans="2:9" x14ac:dyDescent="0.3">
      <c r="D472" t="s">
        <v>503</v>
      </c>
      <c r="I472" t="s">
        <v>504</v>
      </c>
    </row>
    <row r="473" spans="2:9" x14ac:dyDescent="0.3">
      <c r="D473" t="s">
        <v>505</v>
      </c>
      <c r="I473"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3"/>
  <sheetViews>
    <sheetView workbookViewId="0">
      <selection activeCell="I201" sqref="I201"/>
    </sheetView>
  </sheetViews>
  <sheetFormatPr defaultRowHeight="14.4" x14ac:dyDescent="0.3"/>
  <sheetData>
    <row r="1" spans="1:13" x14ac:dyDescent="0.3">
      <c r="A1">
        <f>COLUMN()</f>
        <v>1</v>
      </c>
      <c r="B1">
        <f>COLUMN()</f>
        <v>2</v>
      </c>
      <c r="C1">
        <f>COLUMN()</f>
        <v>3</v>
      </c>
      <c r="D1">
        <f>COLUMN()</f>
        <v>4</v>
      </c>
      <c r="E1">
        <f>COLUMN()</f>
        <v>5</v>
      </c>
      <c r="F1">
        <f>COLUMN()</f>
        <v>6</v>
      </c>
      <c r="G1">
        <f>COLUMN()</f>
        <v>7</v>
      </c>
      <c r="H1">
        <f>COLUMN()</f>
        <v>8</v>
      </c>
      <c r="I1">
        <f>COLUMN()</f>
        <v>9</v>
      </c>
      <c r="J1">
        <f>COLUMN()</f>
        <v>10</v>
      </c>
      <c r="K1">
        <f>COLUMN()</f>
        <v>11</v>
      </c>
    </row>
    <row r="2" spans="1:13" x14ac:dyDescent="0.3">
      <c r="B2" t="s">
        <v>664</v>
      </c>
    </row>
    <row r="5" spans="1:13" x14ac:dyDescent="0.3">
      <c r="B5" t="s">
        <v>609</v>
      </c>
      <c r="I5" t="s">
        <v>391</v>
      </c>
      <c r="J5" t="s">
        <v>451</v>
      </c>
      <c r="K5" t="s">
        <v>393</v>
      </c>
    </row>
    <row r="6" spans="1:13" x14ac:dyDescent="0.3">
      <c r="B6" t="s">
        <v>665</v>
      </c>
      <c r="I6" t="s">
        <v>394</v>
      </c>
      <c r="J6" t="s">
        <v>452</v>
      </c>
      <c r="K6" t="s">
        <v>393</v>
      </c>
    </row>
    <row r="7" spans="1:13" x14ac:dyDescent="0.3">
      <c r="B7" t="s">
        <v>453</v>
      </c>
      <c r="G7">
        <v>1</v>
      </c>
      <c r="I7" t="s">
        <v>396</v>
      </c>
      <c r="J7" t="s">
        <v>454</v>
      </c>
      <c r="K7" t="s">
        <v>398</v>
      </c>
    </row>
    <row r="9" spans="1:13" x14ac:dyDescent="0.3">
      <c r="B9" t="s">
        <v>666</v>
      </c>
      <c r="K9" t="s">
        <v>400</v>
      </c>
    </row>
    <row r="10" spans="1:13" x14ac:dyDescent="0.3">
      <c r="F10" t="s">
        <v>402</v>
      </c>
      <c r="H10" t="s">
        <v>612</v>
      </c>
      <c r="J10" t="s">
        <v>613</v>
      </c>
    </row>
    <row r="12" spans="1:13" x14ac:dyDescent="0.3">
      <c r="B12" t="s">
        <v>62</v>
      </c>
      <c r="F12" t="s">
        <v>45</v>
      </c>
      <c r="H12">
        <v>1</v>
      </c>
      <c r="J12">
        <v>2</v>
      </c>
    </row>
    <row r="13" spans="1:13" x14ac:dyDescent="0.3">
      <c r="B13" t="s">
        <v>667</v>
      </c>
    </row>
    <row r="14" spans="1:13" x14ac:dyDescent="0.3">
      <c r="B14" t="s">
        <v>668</v>
      </c>
    </row>
    <row r="15" spans="1:13" x14ac:dyDescent="0.3">
      <c r="B15" t="s">
        <v>669</v>
      </c>
      <c r="F15">
        <v>110</v>
      </c>
      <c r="H15">
        <f>SUM(H16,H22,H27,H32,H35,H38,H41,H42,H43,H44,H45)</f>
        <v>0</v>
      </c>
      <c r="J15">
        <f>SUM(J16,J22,J27,J32,J35,J38,J41:K45)</f>
        <v>0</v>
      </c>
      <c r="L15" t="str">
        <f>IF(H15=SUM(H16,H22,H27,H32,H35,H38,H41,H42,H43,H44,H45),"ok","err")</f>
        <v>ok</v>
      </c>
      <c r="M15" t="str">
        <f>IF(J15=SUM(J16,J22,J27,J32,J35,J38,J41,J42,J43,J44,J45),"ok","err")</f>
        <v>ok</v>
      </c>
    </row>
    <row r="16" spans="1:13" x14ac:dyDescent="0.3">
      <c r="B16" t="s">
        <v>617</v>
      </c>
      <c r="F16">
        <v>111</v>
      </c>
      <c r="H16">
        <f>SUM(H17:I21)</f>
        <v>0</v>
      </c>
      <c r="J16">
        <f>SUM(J17:K21)</f>
        <v>0</v>
      </c>
      <c r="L16" t="str">
        <f>IF(H16=SUM(H17:I21),"ok","err")</f>
        <v>ok</v>
      </c>
      <c r="M16" t="str">
        <f>IF(J16=SUM(J17:K21),"ok","err")</f>
        <v>ok</v>
      </c>
    </row>
    <row r="17" spans="2:13" x14ac:dyDescent="0.3">
      <c r="B17" t="s">
        <v>422</v>
      </c>
      <c r="F17">
        <v>112</v>
      </c>
      <c r="H17">
        <f>SUMIFS(DataSource!K:K,DataSource!U:U, '5027_'!F17, DataSource!G:G, "RON")</f>
        <v>0</v>
      </c>
      <c r="J17">
        <f>SUMIFS(DataSource!K:K, DataSource!U:U, '5027_'!F17, DataSource!G:G, "DEV")</f>
        <v>0</v>
      </c>
    </row>
    <row r="18" spans="2:13" x14ac:dyDescent="0.3">
      <c r="B18" t="s">
        <v>423</v>
      </c>
      <c r="F18">
        <v>113</v>
      </c>
      <c r="H18">
        <f>SUMIFS(DataSource!K:K,DataSource!U:U, '5027_'!F18, DataSource!G:G, "RON")</f>
        <v>0</v>
      </c>
      <c r="J18">
        <f>SUMIFS(DataSource!K:K, DataSource!U:U, '5027_'!F18, DataSource!G:G, "DEV")</f>
        <v>0</v>
      </c>
    </row>
    <row r="19" spans="2:13" x14ac:dyDescent="0.3">
      <c r="B19" t="s">
        <v>424</v>
      </c>
      <c r="F19">
        <v>114</v>
      </c>
      <c r="H19">
        <f>SUMIFS(DataSource!K:K,DataSource!U:U, '5027_'!F19, DataSource!G:G, "RON")</f>
        <v>0</v>
      </c>
      <c r="J19">
        <f>SUMIFS(DataSource!K:K, DataSource!U:U, '5027_'!F19, DataSource!G:G, "DEV")</f>
        <v>0</v>
      </c>
    </row>
    <row r="20" spans="2:13" x14ac:dyDescent="0.3">
      <c r="B20" t="s">
        <v>425</v>
      </c>
      <c r="F20">
        <v>115</v>
      </c>
      <c r="H20">
        <f>SUMIFS(DataSource!K:K,DataSource!U:U, '5027_'!F20, DataSource!G:G, "RON")</f>
        <v>0</v>
      </c>
      <c r="J20">
        <f>SUMIFS(DataSource!K:K, DataSource!U:U, '5027_'!F20, DataSource!G:G, "DEV")</f>
        <v>0</v>
      </c>
    </row>
    <row r="21" spans="2:13" x14ac:dyDescent="0.3">
      <c r="B21" t="s">
        <v>426</v>
      </c>
      <c r="F21">
        <v>116</v>
      </c>
      <c r="H21">
        <f>SUMIFS(DataSource!K:K,DataSource!U:U, '5027_'!F21, DataSource!G:G, "RON")</f>
        <v>0</v>
      </c>
      <c r="J21">
        <f>SUMIFS(DataSource!K:K, DataSource!U:U, '5027_'!F21, DataSource!G:G, "DEV")</f>
        <v>0</v>
      </c>
    </row>
    <row r="22" spans="2:13" x14ac:dyDescent="0.3">
      <c r="B22" t="s">
        <v>618</v>
      </c>
      <c r="F22">
        <v>117</v>
      </c>
      <c r="H22">
        <f>SUM(H23:I26)</f>
        <v>0</v>
      </c>
      <c r="J22">
        <f>SUM(J23:K26)</f>
        <v>0</v>
      </c>
      <c r="L22" t="str">
        <f>IF(H22=SUM(H23:I26),"ok","err")</f>
        <v>ok</v>
      </c>
      <c r="M22" t="str">
        <f>IF(J22=SUM(J23:K26),"ok","err")</f>
        <v>ok</v>
      </c>
    </row>
    <row r="23" spans="2:13" x14ac:dyDescent="0.3">
      <c r="B23" t="s">
        <v>428</v>
      </c>
      <c r="F23">
        <v>118</v>
      </c>
      <c r="H23">
        <f>SUMIFS(DataSource!K:K, DataSource!U:U, '5027_'!F23, DataSource!G:G, "RON")</f>
        <v>0</v>
      </c>
      <c r="J23">
        <f>SUMIFS(DataSource!K:K, DataSource!U:U, '5027_'!F23, DataSource!G:G, "DEV")</f>
        <v>0</v>
      </c>
    </row>
    <row r="24" spans="2:13" x14ac:dyDescent="0.3">
      <c r="B24" t="s">
        <v>429</v>
      </c>
      <c r="F24">
        <v>119</v>
      </c>
      <c r="H24">
        <f>SUMIFS(DataSource!K:K, DataSource!U:U, '5027_'!F24, DataSource!G:G, "RON")</f>
        <v>0</v>
      </c>
      <c r="J24">
        <f>SUMIFS(DataSource!K:K, DataSource!U:U, '5027_'!F24, DataSource!G:G, "DEV")</f>
        <v>0</v>
      </c>
    </row>
    <row r="25" spans="2:13" x14ac:dyDescent="0.3">
      <c r="B25" t="s">
        <v>430</v>
      </c>
      <c r="F25">
        <v>120</v>
      </c>
      <c r="H25">
        <f>SUMIFS(DataSource!K:K, DataSource!U:U, '5027_'!F25, DataSource!G:G, "RON")</f>
        <v>0</v>
      </c>
      <c r="J25">
        <f>SUMIFS(DataSource!K:K, DataSource!U:U, '5027_'!F25, DataSource!G:G, "DEV")</f>
        <v>0</v>
      </c>
    </row>
    <row r="26" spans="2:13" x14ac:dyDescent="0.3">
      <c r="B26" t="s">
        <v>431</v>
      </c>
      <c r="F26">
        <v>121</v>
      </c>
      <c r="H26">
        <f>SUMIFS(DataSource!K:K, DataSource!U:U, '5027_'!F26, DataSource!G:G, "RON")</f>
        <v>0</v>
      </c>
      <c r="J26">
        <f>SUMIFS(DataSource!K:K, DataSource!U:U, '5027_'!F26, DataSource!G:G, "DEV")</f>
        <v>0</v>
      </c>
    </row>
    <row r="27" spans="2:13" x14ac:dyDescent="0.3">
      <c r="B27" t="s">
        <v>619</v>
      </c>
      <c r="F27">
        <v>122</v>
      </c>
      <c r="H27">
        <f>SUM(H28,H31)</f>
        <v>0</v>
      </c>
      <c r="J27">
        <f>SUM(J28,J31)</f>
        <v>0</v>
      </c>
      <c r="L27" t="str">
        <f>IF(H27=H28+H31,"ok","err")</f>
        <v>ok</v>
      </c>
      <c r="M27" t="str">
        <f>IF(J27=J28+J31,"ok","err")</f>
        <v>ok</v>
      </c>
    </row>
    <row r="28" spans="2:13" x14ac:dyDescent="0.3">
      <c r="B28" t="s">
        <v>620</v>
      </c>
      <c r="F28">
        <v>123</v>
      </c>
      <c r="H28">
        <f>SUM(H29:I30)</f>
        <v>0</v>
      </c>
      <c r="J28">
        <f>SUM(J29:K30)</f>
        <v>0</v>
      </c>
      <c r="L28" t="str">
        <f>IF(H28=H29+H30,"ok","err")</f>
        <v>ok</v>
      </c>
      <c r="M28" t="str">
        <f>IF(J28=J29+J30,"ok","err")</f>
        <v>ok</v>
      </c>
    </row>
    <row r="29" spans="2:13" x14ac:dyDescent="0.3">
      <c r="B29" t="s">
        <v>433</v>
      </c>
      <c r="F29">
        <v>124</v>
      </c>
      <c r="H29">
        <f>SUMIFS(DataSource!K:K, DataSource!U:U, '5027_'!F29, DataSource!G:G, "RON")</f>
        <v>0</v>
      </c>
      <c r="J29">
        <f>SUMIFS(DataSource!K:K,DataSource!U:U, '5027_'!F29, DataSource!G:G, "DEV")</f>
        <v>0</v>
      </c>
    </row>
    <row r="30" spans="2:13" x14ac:dyDescent="0.3">
      <c r="B30" t="s">
        <v>434</v>
      </c>
      <c r="F30">
        <v>125</v>
      </c>
      <c r="H30">
        <f>SUMIFS(DataSource!K:K, DataSource!U:U, '5027_'!F30, DataSource!G:G, "RON")</f>
        <v>0</v>
      </c>
      <c r="J30">
        <f>SUMIFS(DataSource!K:K,DataSource!U:U, '5027_'!F30, DataSource!G:G, "DEV")</f>
        <v>0</v>
      </c>
    </row>
    <row r="31" spans="2:13" x14ac:dyDescent="0.3">
      <c r="B31" t="s">
        <v>435</v>
      </c>
      <c r="F31">
        <v>126</v>
      </c>
      <c r="H31">
        <f>SUMIFS(DataSource!K:K, DataSource!U:U, '5027_'!F31, DataSource!G:G, "RON")</f>
        <v>0</v>
      </c>
      <c r="J31">
        <f>SUMIFS(DataSource!K:K,DataSource!U:U, '5027_'!F31, DataSource!G:G, "DEV")</f>
        <v>0</v>
      </c>
    </row>
    <row r="32" spans="2:13" x14ac:dyDescent="0.3">
      <c r="B32" t="s">
        <v>621</v>
      </c>
      <c r="F32">
        <v>127</v>
      </c>
      <c r="H32">
        <f>SUM(H33:I34)</f>
        <v>0</v>
      </c>
      <c r="J32">
        <f>SUM(J33:K34)</f>
        <v>0</v>
      </c>
      <c r="L32" t="str">
        <f>IF(H32=H33+H34,"ok","err")</f>
        <v>ok</v>
      </c>
      <c r="M32" t="str">
        <f>IF(J32=J33+J34,"ok","err")</f>
        <v>ok</v>
      </c>
    </row>
    <row r="33" spans="2:13" x14ac:dyDescent="0.3">
      <c r="B33" t="s">
        <v>437</v>
      </c>
      <c r="F33">
        <v>128</v>
      </c>
      <c r="H33">
        <f>SUMIFS(DataSource!K:K,DataSource!U:U, '5027_'!F33, DataSource!G:G, "RON")</f>
        <v>0</v>
      </c>
      <c r="J33">
        <f>SUMIFS(DataSource!K:K,DataSource!U:U, '5027_'!F33, DataSource!G:G, "DEV")</f>
        <v>0</v>
      </c>
    </row>
    <row r="34" spans="2:13" x14ac:dyDescent="0.3">
      <c r="B34" t="s">
        <v>438</v>
      </c>
      <c r="F34">
        <v>129</v>
      </c>
      <c r="H34">
        <f>SUMIFS(DataSource!K:K,DataSource!U:U, '5027_'!F34, DataSource!G:G, "RON")</f>
        <v>0</v>
      </c>
      <c r="J34">
        <f>SUMIFS(DataSource!K:K,DataSource!U:U, '5027_'!F34, DataSource!G:G, "DEV")</f>
        <v>0</v>
      </c>
    </row>
    <row r="35" spans="2:13" x14ac:dyDescent="0.3">
      <c r="B35" t="s">
        <v>622</v>
      </c>
      <c r="F35">
        <v>130</v>
      </c>
      <c r="H35">
        <f>SUM(H36:I37)</f>
        <v>0</v>
      </c>
      <c r="J35">
        <f>SUM(J36:K37)</f>
        <v>0</v>
      </c>
      <c r="L35" t="str">
        <f>IF(H35=H36+H37,"ok","err")</f>
        <v>ok</v>
      </c>
      <c r="M35" t="str">
        <f>IF(J35=J36+J37,"ok","err")</f>
        <v>ok</v>
      </c>
    </row>
    <row r="36" spans="2:13" x14ac:dyDescent="0.3">
      <c r="B36" t="s">
        <v>440</v>
      </c>
      <c r="F36">
        <v>131</v>
      </c>
      <c r="J36">
        <f>SUMIFS(DataSource!K:K, DataSource!U:U, '5027_'!F36, DataSource!G:G, "DEV")</f>
        <v>0</v>
      </c>
    </row>
    <row r="37" spans="2:13" x14ac:dyDescent="0.3">
      <c r="B37" t="s">
        <v>441</v>
      </c>
      <c r="F37">
        <v>132</v>
      </c>
      <c r="H37">
        <f>SUMIFS(DataSource!K:K, DataSource!U:U, '5027_'!F37, DataSource!G:G, "RON")</f>
        <v>0</v>
      </c>
      <c r="J37">
        <f>SUMIFS(DataSource!K:K, DataSource!U:U, '5027_'!F37, DataSource!G:G, "DEV")</f>
        <v>0</v>
      </c>
    </row>
    <row r="38" spans="2:13" x14ac:dyDescent="0.3">
      <c r="B38" t="s">
        <v>631</v>
      </c>
      <c r="F38">
        <v>133</v>
      </c>
      <c r="H38">
        <f>SUM(H39:I40)</f>
        <v>0</v>
      </c>
      <c r="J38">
        <f>SUM(J39:K40)</f>
        <v>0</v>
      </c>
      <c r="L38" t="str">
        <f>IF(H38=H39+H40,"ok","err")</f>
        <v>ok</v>
      </c>
      <c r="M38" t="str">
        <f>IF(J38=J39+J40,"ok","err")</f>
        <v>ok</v>
      </c>
    </row>
    <row r="39" spans="2:13" x14ac:dyDescent="0.3">
      <c r="B39" t="s">
        <v>443</v>
      </c>
      <c r="F39">
        <v>134</v>
      </c>
      <c r="H39">
        <f>SUMIFS(DataSource!K:K, DataSource!U:U, '5027_'!F39, DataSource!G:G, "RON")</f>
        <v>0</v>
      </c>
      <c r="J39">
        <f>SUMIFS(DataSource!K:K,DataSource!U:U, '5027_'!F39, DataSource!G:G, "DEV")</f>
        <v>0</v>
      </c>
    </row>
    <row r="40" spans="2:13" x14ac:dyDescent="0.3">
      <c r="B40" t="s">
        <v>444</v>
      </c>
      <c r="F40">
        <v>135</v>
      </c>
      <c r="H40">
        <f>SUMIFS(DataSource!K:K, DataSource!U:U, '5027_'!F40, DataSource!G:G, "RON")</f>
        <v>0</v>
      </c>
      <c r="J40">
        <f>SUMIFS(DataSource!K:K,DataSource!U:U, '5027_'!F40, DataSource!G:G, "DEV")</f>
        <v>0</v>
      </c>
    </row>
    <row r="41" spans="2:13" x14ac:dyDescent="0.3">
      <c r="B41" t="s">
        <v>624</v>
      </c>
      <c r="F41">
        <v>136</v>
      </c>
      <c r="J41">
        <f>SUMIFS(DataSource!K:K,DataSource!U:U, '5027_'!F41, DataSource!G:G, "DEV")</f>
        <v>0</v>
      </c>
    </row>
    <row r="42" spans="2:13" x14ac:dyDescent="0.3">
      <c r="B42" t="s">
        <v>625</v>
      </c>
      <c r="F42">
        <v>137</v>
      </c>
      <c r="H42">
        <f>SUMIFS(DataSource!K:K, DataSource!U:U, '5027_'!F42, DataSource!G:G, "RON")</f>
        <v>0</v>
      </c>
      <c r="J42">
        <f>SUMIFS(DataSource!K:K,DataSource!U:U, '5027_'!F42, DataSource!G:G, "DEV")</f>
        <v>0</v>
      </c>
    </row>
    <row r="43" spans="2:13" x14ac:dyDescent="0.3">
      <c r="B43" t="s">
        <v>626</v>
      </c>
      <c r="F43">
        <v>140</v>
      </c>
      <c r="H43">
        <f>SUMIFS(DataSource!K:K, DataSource!U:U, '5027_'!F43, DataSource!G:G, "RON")</f>
        <v>0</v>
      </c>
      <c r="J43">
        <f>SUMIFS(DataSource!K:K,DataSource!U:U, '5027_'!F43, DataSource!G:G, "DEV")</f>
        <v>0</v>
      </c>
    </row>
    <row r="44" spans="2:13" x14ac:dyDescent="0.3">
      <c r="B44" t="s">
        <v>627</v>
      </c>
      <c r="F44">
        <v>141</v>
      </c>
      <c r="H44">
        <f>SUMIFS(DataSource!K:K, DataSource!U:U, '5027_'!F44, DataSource!G:G, "RON")</f>
        <v>0</v>
      </c>
      <c r="J44">
        <f>SUMIFS(DataSource!K:K,DataSource!U:U, '5027_'!F44, DataSource!G:G, "DEV")</f>
        <v>0</v>
      </c>
    </row>
    <row r="45" spans="2:13" x14ac:dyDescent="0.3">
      <c r="B45" t="s">
        <v>628</v>
      </c>
      <c r="F45">
        <v>144</v>
      </c>
      <c r="H45">
        <f>SUMIFS(DataSource!K:K, DataSource!U:U, '5027_'!F45, DataSource!G:G, "RON")</f>
        <v>0</v>
      </c>
      <c r="J45">
        <f>SUMIFS(DataSource!K:K,DataSource!U:U, '5027_'!F45, DataSource!G:G, "DEV")</f>
        <v>0</v>
      </c>
    </row>
    <row r="46" spans="2:13" x14ac:dyDescent="0.3">
      <c r="B46" t="s">
        <v>670</v>
      </c>
      <c r="F46">
        <v>145</v>
      </c>
      <c r="H46">
        <f>SUM(H47,H53,H69,H74,H77,H80,H83,H84,H85,H86,H87)</f>
        <v>0</v>
      </c>
      <c r="J46">
        <f>SUM(J47,J53,J69,J74,J77,J80,J83:K87)</f>
        <v>0</v>
      </c>
      <c r="L46" t="str">
        <f>IF(H46=H47+H53+H69+H74+H77+H80+H83+H84+H85+H86+H87,"ok","err")</f>
        <v>ok</v>
      </c>
      <c r="M46" t="str">
        <f>IF(J46=J47+J53+J69+J74+J77+J80+J83+J84+J85+J86+J87,"ok","err")</f>
        <v>ok</v>
      </c>
    </row>
    <row r="47" spans="2:13" x14ac:dyDescent="0.3">
      <c r="B47" t="s">
        <v>617</v>
      </c>
      <c r="F47">
        <v>146</v>
      </c>
      <c r="H47">
        <f>SUM(H48:I52)</f>
        <v>0</v>
      </c>
      <c r="J47">
        <f>SUM(J48:K52)</f>
        <v>0</v>
      </c>
      <c r="L47" t="str">
        <f>IF(H47=SUM(H48:I52),"ok","err")</f>
        <v>ok</v>
      </c>
      <c r="M47" t="str">
        <f>IF(J47=SUM(J48:K52),"ok","err")</f>
        <v>ok</v>
      </c>
    </row>
    <row r="48" spans="2:13" x14ac:dyDescent="0.3">
      <c r="B48" t="s">
        <v>422</v>
      </c>
      <c r="F48">
        <v>147</v>
      </c>
      <c r="H48">
        <f>SUMIFS(DataSource!K:K, DataSource!U:U, '5027_'!F48, DataSource!G:G, "RON")</f>
        <v>0</v>
      </c>
      <c r="J48">
        <f>SUMIFS(DataSource!K:K, DataSource!U:U, '5027_'!F48, DataSource!G:G, "DEV")</f>
        <v>0</v>
      </c>
    </row>
    <row r="49" spans="2:13" x14ac:dyDescent="0.3">
      <c r="B49" t="s">
        <v>423</v>
      </c>
      <c r="F49">
        <v>148</v>
      </c>
      <c r="H49">
        <f>SUMIFS(DataSource!K:K, DataSource!U:U, '5027_'!F49, DataSource!G:G, "RON")</f>
        <v>0</v>
      </c>
      <c r="J49">
        <f>SUMIFS(DataSource!K:K, DataSource!U:U, '5027_'!F49, DataSource!G:G, "DEV")</f>
        <v>0</v>
      </c>
    </row>
    <row r="50" spans="2:13" x14ac:dyDescent="0.3">
      <c r="B50" t="s">
        <v>424</v>
      </c>
      <c r="F50">
        <v>149</v>
      </c>
      <c r="H50">
        <f>SUMIFS(DataSource!K:K, DataSource!U:U, '5027_'!F50, DataSource!G:G, "RON")</f>
        <v>0</v>
      </c>
      <c r="J50">
        <f>SUMIFS(DataSource!K:K, DataSource!U:U, '5027_'!F50, DataSource!G:G, "DEV")</f>
        <v>0</v>
      </c>
    </row>
    <row r="51" spans="2:13" x14ac:dyDescent="0.3">
      <c r="B51" t="s">
        <v>425</v>
      </c>
      <c r="F51">
        <v>150</v>
      </c>
      <c r="H51">
        <f>SUMIFS(DataSource!K:K, DataSource!U:U, '5027_'!F51, DataSource!G:G, "RON")</f>
        <v>0</v>
      </c>
      <c r="J51">
        <f>SUMIFS(DataSource!K:K, DataSource!U:U, '5027_'!F51, DataSource!G:G, "DEV")</f>
        <v>0</v>
      </c>
    </row>
    <row r="52" spans="2:13" x14ac:dyDescent="0.3">
      <c r="B52" t="s">
        <v>426</v>
      </c>
      <c r="F52">
        <v>151</v>
      </c>
      <c r="H52">
        <f>SUMIFS(DataSource!K:K, DataSource!U:U, '5027_'!F52, DataSource!G:G, "RON")</f>
        <v>0</v>
      </c>
      <c r="J52">
        <f>SUMIFS(DataSource!K:K, DataSource!U:U, '5027_'!F52, DataSource!G:G, "DEV")</f>
        <v>0</v>
      </c>
    </row>
    <row r="53" spans="2:13" x14ac:dyDescent="0.3">
      <c r="B53" t="s">
        <v>618</v>
      </c>
      <c r="F53">
        <v>152</v>
      </c>
      <c r="H53">
        <f>SUM(H54:I57)</f>
        <v>0</v>
      </c>
      <c r="J53">
        <f>SUM(J54:K57)</f>
        <v>0</v>
      </c>
      <c r="L53" t="str">
        <f>IF(H53=SUM(H54:I57),"ok","err")</f>
        <v>ok</v>
      </c>
      <c r="M53" t="str">
        <f>IF(J53=SUM(J54:K57),"ok","err")</f>
        <v>ok</v>
      </c>
    </row>
    <row r="54" spans="2:13" x14ac:dyDescent="0.3">
      <c r="B54" t="s">
        <v>428</v>
      </c>
      <c r="F54">
        <v>153</v>
      </c>
      <c r="H54">
        <f>SUMIFS(DataSource!K:K, DataSource!U:U, '5027_'!F54, DataSource!G:G, "RON")</f>
        <v>0</v>
      </c>
      <c r="J54">
        <f>SUMIFS(DataSource!K:K, DataSource!U:U, '5027_'!F54, DataSource!G:G, "DEV")</f>
        <v>0</v>
      </c>
    </row>
    <row r="55" spans="2:13" x14ac:dyDescent="0.3">
      <c r="B55" t="s">
        <v>429</v>
      </c>
      <c r="F55">
        <v>154</v>
      </c>
      <c r="H55">
        <f>SUMIFS(DataSource!K:K, DataSource!U:U, '5027_'!F55, DataSource!G:G, "RON")</f>
        <v>0</v>
      </c>
      <c r="J55">
        <f>SUMIFS(DataSource!K:K, DataSource!U:U, '5027_'!F55, DataSource!G:G, "DEV")</f>
        <v>0</v>
      </c>
    </row>
    <row r="56" spans="2:13" x14ac:dyDescent="0.3">
      <c r="B56" t="s">
        <v>430</v>
      </c>
      <c r="F56">
        <v>155</v>
      </c>
      <c r="H56">
        <f>SUMIFS(DataSource!K:K, DataSource!U:U, '5027_'!F56, DataSource!G:G, "RON")</f>
        <v>0</v>
      </c>
      <c r="J56">
        <f>SUMIFS(DataSource!K:K, DataSource!U:U, '5027_'!F56, DataSource!G:G, "DEV")</f>
        <v>0</v>
      </c>
    </row>
    <row r="57" spans="2:13" x14ac:dyDescent="0.3">
      <c r="B57" t="s">
        <v>431</v>
      </c>
      <c r="F57">
        <v>156</v>
      </c>
      <c r="H57">
        <f>SUMIFS(DataSource!K:K, DataSource!U:U, '5027_'!F57, DataSource!G:G, "RON")</f>
        <v>0</v>
      </c>
      <c r="J57">
        <f>SUMIFS(DataSource!K:K, DataSource!U:U, '5027_'!F57, DataSource!G:G, "DEV")</f>
        <v>0</v>
      </c>
    </row>
    <row r="61" spans="2:13" x14ac:dyDescent="0.3">
      <c r="B61" t="s">
        <v>609</v>
      </c>
      <c r="I61" t="s">
        <v>391</v>
      </c>
      <c r="J61" t="s">
        <v>451</v>
      </c>
      <c r="K61" t="s">
        <v>393</v>
      </c>
    </row>
    <row r="62" spans="2:13" x14ac:dyDescent="0.3">
      <c r="B62" t="s">
        <v>671</v>
      </c>
      <c r="I62" t="s">
        <v>394</v>
      </c>
      <c r="J62" t="s">
        <v>452</v>
      </c>
      <c r="K62" t="s">
        <v>393</v>
      </c>
    </row>
    <row r="63" spans="2:13" x14ac:dyDescent="0.3">
      <c r="B63" t="s">
        <v>453</v>
      </c>
      <c r="G63">
        <v>1</v>
      </c>
      <c r="I63" t="s">
        <v>396</v>
      </c>
      <c r="J63" t="s">
        <v>454</v>
      </c>
      <c r="K63" t="s">
        <v>398</v>
      </c>
    </row>
    <row r="65" spans="2:13" x14ac:dyDescent="0.3">
      <c r="B65" t="s">
        <v>666</v>
      </c>
      <c r="K65" t="s">
        <v>400</v>
      </c>
    </row>
    <row r="66" spans="2:13" x14ac:dyDescent="0.3">
      <c r="F66" t="s">
        <v>402</v>
      </c>
      <c r="H66" t="s">
        <v>612</v>
      </c>
      <c r="J66" t="s">
        <v>613</v>
      </c>
    </row>
    <row r="68" spans="2:13" x14ac:dyDescent="0.3">
      <c r="B68" t="s">
        <v>62</v>
      </c>
      <c r="F68" t="s">
        <v>45</v>
      </c>
      <c r="H68">
        <v>1</v>
      </c>
      <c r="J68">
        <v>2</v>
      </c>
    </row>
    <row r="69" spans="2:13" x14ac:dyDescent="0.3">
      <c r="B69" t="s">
        <v>619</v>
      </c>
      <c r="F69">
        <v>157</v>
      </c>
      <c r="H69">
        <f>SUM(H70,H73)</f>
        <v>0</v>
      </c>
      <c r="J69">
        <f>SUM(J70,J73)</f>
        <v>0</v>
      </c>
      <c r="L69" t="str">
        <f>IF(H69=H70+H73,"ok","err")</f>
        <v>ok</v>
      </c>
      <c r="M69" t="str">
        <f>IF(J69=J70+J73,"ok","err")</f>
        <v>ok</v>
      </c>
    </row>
    <row r="70" spans="2:13" x14ac:dyDescent="0.3">
      <c r="B70" t="s">
        <v>620</v>
      </c>
      <c r="F70">
        <v>158</v>
      </c>
      <c r="H70">
        <f>SUM(H71:I72)</f>
        <v>0</v>
      </c>
      <c r="J70">
        <f>SUM(J71:K72)</f>
        <v>0</v>
      </c>
      <c r="L70" t="str">
        <f>IF(H70=H71+H72,"ok","err")</f>
        <v>ok</v>
      </c>
      <c r="M70" t="str">
        <f>IF(J70=J71+J72,"ok","err")</f>
        <v>ok</v>
      </c>
    </row>
    <row r="71" spans="2:13" x14ac:dyDescent="0.3">
      <c r="B71" t="s">
        <v>433</v>
      </c>
      <c r="F71">
        <v>159</v>
      </c>
      <c r="H71">
        <f>SUMIFS(DataSource!K:K,DataSource!U:U, '5027_'!F71, DataSource!G:G, "RON")</f>
        <v>0</v>
      </c>
      <c r="J71">
        <f>SUMIFS(DataSource!K:K, DataSource!U:U, '5027_'!F71, DataSource!G:G, "DEV")</f>
        <v>0</v>
      </c>
    </row>
    <row r="72" spans="2:13" x14ac:dyDescent="0.3">
      <c r="B72" t="s">
        <v>434</v>
      </c>
      <c r="F72">
        <v>160</v>
      </c>
      <c r="H72">
        <f>SUMIFS(DataSource!K:K,DataSource!U:U, '5027_'!F72, DataSource!G:G, "RON")</f>
        <v>0</v>
      </c>
      <c r="J72">
        <f>SUMIFS(DataSource!K:K, DataSource!U:U, '5027_'!F72, DataSource!G:G, "DEV")</f>
        <v>0</v>
      </c>
    </row>
    <row r="73" spans="2:13" x14ac:dyDescent="0.3">
      <c r="B73" t="s">
        <v>435</v>
      </c>
      <c r="F73">
        <v>161</v>
      </c>
      <c r="H73">
        <f>SUMIFS(DataSource!K:K,DataSource!U:U, '5027_'!F73, DataSource!G:G, "RON")</f>
        <v>0</v>
      </c>
      <c r="J73">
        <f>SUMIFS(DataSource!K:K, DataSource!U:U, '5027_'!F73, DataSource!G:G, "DEV")</f>
        <v>0</v>
      </c>
    </row>
    <row r="74" spans="2:13" x14ac:dyDescent="0.3">
      <c r="B74" t="s">
        <v>621</v>
      </c>
      <c r="F74">
        <v>162</v>
      </c>
      <c r="H74">
        <f>SUM(H75:I76)</f>
        <v>0</v>
      </c>
      <c r="J74">
        <f>SUM(J75:K76)</f>
        <v>0</v>
      </c>
      <c r="L74" t="str">
        <f>IF(H74=H75+H76,"ok","err")</f>
        <v>ok</v>
      </c>
      <c r="M74" t="str">
        <f>IF(J74=J75+J76,"ok","err")</f>
        <v>ok</v>
      </c>
    </row>
    <row r="75" spans="2:13" x14ac:dyDescent="0.3">
      <c r="B75" t="s">
        <v>437</v>
      </c>
      <c r="F75">
        <v>163</v>
      </c>
      <c r="H75">
        <f>SUMIFS(DataSource!K:K, DataSource!U:U, '5027_'!F75, DataSource!G:G, "RON")</f>
        <v>0</v>
      </c>
      <c r="J75">
        <f>SUMIFS(DataSource!K:K, DataSource!U:U, '5027_'!F75, DataSource!G:G, "DEV")</f>
        <v>0</v>
      </c>
    </row>
    <row r="76" spans="2:13" x14ac:dyDescent="0.3">
      <c r="B76" t="s">
        <v>438</v>
      </c>
      <c r="F76">
        <v>164</v>
      </c>
      <c r="H76">
        <f>SUMIFS(DataSource!K:K, DataSource!U:U, '5027_'!F76, DataSource!G:G, "RON")</f>
        <v>0</v>
      </c>
      <c r="J76">
        <f>SUMIFS(DataSource!K:K, DataSource!U:U, '5027_'!F76, DataSource!G:G, "DEV")</f>
        <v>0</v>
      </c>
    </row>
    <row r="77" spans="2:13" x14ac:dyDescent="0.3">
      <c r="B77" t="s">
        <v>622</v>
      </c>
      <c r="F77">
        <v>165</v>
      </c>
      <c r="H77">
        <f>SUM(H78:I79)</f>
        <v>0</v>
      </c>
      <c r="J77">
        <f>SUM(J78:K79)</f>
        <v>0</v>
      </c>
      <c r="L77" t="str">
        <f>IF(H77=H78+H79,"ok","err")</f>
        <v>ok</v>
      </c>
      <c r="M77" t="str">
        <f>IF(J77=J78+J79,"ok","err")</f>
        <v>ok</v>
      </c>
    </row>
    <row r="78" spans="2:13" x14ac:dyDescent="0.3">
      <c r="B78" t="s">
        <v>440</v>
      </c>
      <c r="F78">
        <v>166</v>
      </c>
      <c r="J78">
        <f>SUMIFS(DataSource!K:K, DataSource!U:U, '5027_'!F78, DataSource!G:G, "DEV")</f>
        <v>0</v>
      </c>
    </row>
    <row r="79" spans="2:13" x14ac:dyDescent="0.3">
      <c r="B79" t="s">
        <v>441</v>
      </c>
      <c r="F79">
        <v>167</v>
      </c>
      <c r="H79">
        <f>SUMIFS(DataSource!K:K, DataSource!U:U, '5027_'!F79, DataSource!G:G, "RON")</f>
        <v>0</v>
      </c>
      <c r="J79">
        <f>SUMIFS(DataSource!K:K, DataSource!U:U, '5027_'!F79, DataSource!G:G, "DEV")</f>
        <v>0</v>
      </c>
    </row>
    <row r="80" spans="2:13" x14ac:dyDescent="0.3">
      <c r="B80" t="s">
        <v>631</v>
      </c>
      <c r="F80">
        <v>168</v>
      </c>
      <c r="H80">
        <f>SUM(H81:I82)</f>
        <v>0</v>
      </c>
      <c r="J80">
        <f>SUM(J81:K82)</f>
        <v>0</v>
      </c>
      <c r="L80" t="str">
        <f>IF(H80=H81+H82,"ok","err")</f>
        <v>ok</v>
      </c>
      <c r="M80" t="str">
        <f>IF(J80=J81+J82,"ok","err")</f>
        <v>ok</v>
      </c>
    </row>
    <row r="81" spans="2:13" x14ac:dyDescent="0.3">
      <c r="B81" t="s">
        <v>443</v>
      </c>
      <c r="F81">
        <v>169</v>
      </c>
      <c r="H81">
        <f>SUMIFS(DataSource!K:K, DataSource!U:U, '5027_'!F81, DataSource!G:G, "RON")</f>
        <v>0</v>
      </c>
      <c r="J81">
        <f>SUMIFS(DataSource!K:K, DataSource!U:U, '5027_'!F81, DataSource!G:G, "DEV")</f>
        <v>0</v>
      </c>
    </row>
    <row r="82" spans="2:13" x14ac:dyDescent="0.3">
      <c r="B82" t="s">
        <v>444</v>
      </c>
      <c r="F82">
        <v>170</v>
      </c>
      <c r="H82">
        <f>SUMIFS(DataSource!K:K, DataSource!U:U, '5027_'!F82, DataSource!G:G, "RON")</f>
        <v>0</v>
      </c>
      <c r="J82">
        <f>SUMIFS(DataSource!K:K, DataSource!U:U, '5027_'!F82, DataSource!G:G, "DEV")</f>
        <v>0</v>
      </c>
    </row>
    <row r="83" spans="2:13" x14ac:dyDescent="0.3">
      <c r="B83" t="s">
        <v>624</v>
      </c>
      <c r="F83">
        <v>171</v>
      </c>
      <c r="H83">
        <f>SUMIFS(DataSource!K:K, DataSource!U:U, '5027_'!F83, DataSource!G:G, "RON")</f>
        <v>0</v>
      </c>
      <c r="J83">
        <f>SUMIFS(DataSource!K:K, DataSource!U:U, '5027_'!F83, DataSource!G:G, "DEV")</f>
        <v>0</v>
      </c>
    </row>
    <row r="84" spans="2:13" x14ac:dyDescent="0.3">
      <c r="B84" t="s">
        <v>625</v>
      </c>
      <c r="F84">
        <v>172</v>
      </c>
      <c r="H84">
        <f>SUMIFS(DataSource!K:K, DataSource!U:U, '5027_'!F84, DataSource!G:G, "RON")</f>
        <v>0</v>
      </c>
      <c r="J84">
        <f>SUMIFS(DataSource!K:K, DataSource!U:U, '5027_'!F84, DataSource!G:G, "DEV")</f>
        <v>0</v>
      </c>
    </row>
    <row r="85" spans="2:13" x14ac:dyDescent="0.3">
      <c r="B85" t="s">
        <v>626</v>
      </c>
      <c r="F85">
        <v>175</v>
      </c>
      <c r="H85">
        <f>SUMIFS(DataSource!K:K, DataSource!U:U, '5027_'!F85, DataSource!G:G, "RON")</f>
        <v>0</v>
      </c>
      <c r="J85">
        <f>SUMIFS(DataSource!K:K, DataSource!U:U, '5027_'!F85, DataSource!G:G, "DEV")</f>
        <v>0</v>
      </c>
    </row>
    <row r="86" spans="2:13" x14ac:dyDescent="0.3">
      <c r="B86" t="s">
        <v>627</v>
      </c>
      <c r="F86">
        <v>176</v>
      </c>
      <c r="H86">
        <f>SUMIFS(DataSource!K:K, DataSource!U:U, '5027_'!F86, DataSource!G:G, "RON")</f>
        <v>0</v>
      </c>
      <c r="J86">
        <f>SUMIFS(DataSource!K:K, DataSource!U:U, '5027_'!F86, DataSource!G:G, "DEV")</f>
        <v>0</v>
      </c>
    </row>
    <row r="87" spans="2:13" x14ac:dyDescent="0.3">
      <c r="B87" t="s">
        <v>628</v>
      </c>
      <c r="F87">
        <v>179</v>
      </c>
      <c r="H87">
        <f>SUMIFS(DataSource!K:K, DataSource!U:U, '5027_'!F87, DataSource!G:G, "RON")</f>
        <v>0</v>
      </c>
      <c r="J87">
        <f>SUMIFS(DataSource!K:K, DataSource!U:U, '5027_'!F87, DataSource!G:G, "DEV")</f>
        <v>0</v>
      </c>
    </row>
    <row r="88" spans="2:13" x14ac:dyDescent="0.3">
      <c r="B88" t="s">
        <v>672</v>
      </c>
      <c r="F88">
        <v>180</v>
      </c>
      <c r="H88">
        <f>SUM(H89,H131)</f>
        <v>0</v>
      </c>
      <c r="J88">
        <f>SUM(J89,J131)</f>
        <v>0</v>
      </c>
      <c r="L88" t="str">
        <f>IF(H88=H89+H131,"ok","err")</f>
        <v>ok</v>
      </c>
      <c r="M88" t="str">
        <f>IF(J88=J89+J131,"ok","err")</f>
        <v>ok</v>
      </c>
    </row>
    <row r="89" spans="2:13" x14ac:dyDescent="0.3">
      <c r="B89" t="s">
        <v>633</v>
      </c>
      <c r="F89">
        <v>181</v>
      </c>
      <c r="H89">
        <f>SUM(H90,H96,H101,H106,H109,H112,H115:I119)</f>
        <v>0</v>
      </c>
      <c r="J89">
        <f>SUM(J90,J96,J101,J106,J109,J112,J115:K119)</f>
        <v>0</v>
      </c>
      <c r="L89" t="str">
        <f>IF(H89=H90+H96+H101+H106+H109+H112+H115+H116+H117+H118+H119,"ok","err")</f>
        <v>ok</v>
      </c>
      <c r="M89" t="str">
        <f>IF(J89=J90+J96+J101+J106+J109+J112+J115+J116+J117+J118+J119,"ok","err")</f>
        <v>ok</v>
      </c>
    </row>
    <row r="90" spans="2:13" x14ac:dyDescent="0.3">
      <c r="B90" t="s">
        <v>617</v>
      </c>
      <c r="F90">
        <v>182</v>
      </c>
      <c r="H90">
        <f>SUM(H91:I95)</f>
        <v>0</v>
      </c>
      <c r="J90">
        <f>SUM(J91:K95)</f>
        <v>0</v>
      </c>
      <c r="L90" t="str">
        <f>IF(H90=SUM(H91:I95),"ok","err")</f>
        <v>ok</v>
      </c>
      <c r="M90" t="str">
        <f>IF(J90=SUM(J91:K95),"ok","err")</f>
        <v>ok</v>
      </c>
    </row>
    <row r="91" spans="2:13" x14ac:dyDescent="0.3">
      <c r="B91" t="s">
        <v>422</v>
      </c>
      <c r="F91">
        <v>183</v>
      </c>
      <c r="H91">
        <f>SUMIFS(DataSource!K:K,DataSource!U:U, '5027_'!F91, DataSource!G:G, "RON")</f>
        <v>0</v>
      </c>
      <c r="J91">
        <f>SUMIFS(DataSource!K:K, DataSource!U:U, '5027_'!F91, DataSource!G:G, "DEV")</f>
        <v>0</v>
      </c>
    </row>
    <row r="92" spans="2:13" x14ac:dyDescent="0.3">
      <c r="B92" t="s">
        <v>423</v>
      </c>
      <c r="F92">
        <v>184</v>
      </c>
      <c r="H92">
        <f>SUMIFS(DataSource!K:K,DataSource!U:U, '5027_'!F92, DataSource!G:G, "RON")</f>
        <v>0</v>
      </c>
      <c r="J92">
        <f>SUMIFS(DataSource!K:K, DataSource!U:U, '5027_'!F92, DataSource!G:G, "DEV")</f>
        <v>0</v>
      </c>
    </row>
    <row r="93" spans="2:13" x14ac:dyDescent="0.3">
      <c r="B93" t="s">
        <v>424</v>
      </c>
      <c r="F93">
        <v>185</v>
      </c>
      <c r="H93">
        <f>SUMIFS(DataSource!K:K,DataSource!U:U, '5027_'!F93, DataSource!G:G, "RON")</f>
        <v>0</v>
      </c>
      <c r="J93">
        <f>SUMIFS(DataSource!K:K, DataSource!U:U, '5027_'!F93, DataSource!G:G, "DEV")</f>
        <v>0</v>
      </c>
    </row>
    <row r="94" spans="2:13" x14ac:dyDescent="0.3">
      <c r="B94" t="s">
        <v>425</v>
      </c>
      <c r="F94">
        <v>186</v>
      </c>
      <c r="H94">
        <f>SUMIFS(DataSource!K:K,DataSource!U:U, '5027_'!F94, DataSource!G:G, "RON")</f>
        <v>0</v>
      </c>
      <c r="J94">
        <f>SUMIFS(DataSource!K:K, DataSource!U:U, '5027_'!F94, DataSource!G:G, "DEV")</f>
        <v>0</v>
      </c>
    </row>
    <row r="95" spans="2:13" x14ac:dyDescent="0.3">
      <c r="B95" t="s">
        <v>426</v>
      </c>
      <c r="F95">
        <v>187</v>
      </c>
      <c r="H95">
        <f>SUMIFS(DataSource!K:K,DataSource!U:U, '5027_'!F95, DataSource!G:G, "RON")</f>
        <v>0</v>
      </c>
      <c r="J95">
        <f>SUMIFS(DataSource!K:K, DataSource!U:U, '5027_'!F95, DataSource!G:G, "DEV")</f>
        <v>0</v>
      </c>
    </row>
    <row r="96" spans="2:13" x14ac:dyDescent="0.3">
      <c r="B96" t="s">
        <v>618</v>
      </c>
      <c r="F96">
        <v>188</v>
      </c>
      <c r="H96">
        <f>SUM(H97:I100)</f>
        <v>0</v>
      </c>
      <c r="J96">
        <f>SUM(J97:K100)</f>
        <v>0</v>
      </c>
      <c r="L96" t="str">
        <f>IF(H96=SUM(H97:I100),"ok","err")</f>
        <v>ok</v>
      </c>
      <c r="M96" t="str">
        <f>IF(J96=SUM(J97:K100),"ok","err")</f>
        <v>ok</v>
      </c>
    </row>
    <row r="97" spans="2:13" x14ac:dyDescent="0.3">
      <c r="B97" t="s">
        <v>428</v>
      </c>
      <c r="F97">
        <v>189</v>
      </c>
      <c r="H97">
        <f>SUMIFS(DataSource!K:K, DataSource!U:U, '5027_'!F97, DataSource!G:G, "RON")</f>
        <v>0</v>
      </c>
      <c r="J97">
        <f>SUMIFS(DataSource!K:K, DataSource!U:U, '5027_'!F97, DataSource!G:G, "DEV")</f>
        <v>0</v>
      </c>
    </row>
    <row r="98" spans="2:13" x14ac:dyDescent="0.3">
      <c r="B98" t="s">
        <v>429</v>
      </c>
      <c r="F98">
        <v>190</v>
      </c>
      <c r="H98">
        <f>SUMIFS(DataSource!K:K, DataSource!U:U, '5027_'!F98, DataSource!G:G, "RON")</f>
        <v>0</v>
      </c>
      <c r="J98">
        <f>SUMIFS(DataSource!K:K, DataSource!U:U, '5027_'!F98, DataSource!G:G, "DEV")</f>
        <v>0</v>
      </c>
    </row>
    <row r="99" spans="2:13" x14ac:dyDescent="0.3">
      <c r="B99" t="s">
        <v>430</v>
      </c>
      <c r="F99">
        <v>191</v>
      </c>
      <c r="H99">
        <f>SUMIFS(DataSource!K:K, DataSource!U:U, '5027_'!F99, DataSource!G:G, "RON")</f>
        <v>0</v>
      </c>
      <c r="J99">
        <f>SUMIFS(DataSource!K:K, DataSource!U:U, '5027_'!F99, DataSource!G:G, "DEV")</f>
        <v>0</v>
      </c>
    </row>
    <row r="100" spans="2:13" x14ac:dyDescent="0.3">
      <c r="B100" t="s">
        <v>431</v>
      </c>
      <c r="F100">
        <v>192</v>
      </c>
      <c r="H100">
        <f>SUMIFS(DataSource!K:K, DataSource!U:U, '5027_'!F100, DataSource!G:G, "RON")</f>
        <v>0</v>
      </c>
      <c r="J100">
        <f>SUMIFS(DataSource!K:K, DataSource!U:U, '5027_'!F100, DataSource!G:G, "DEV")</f>
        <v>0</v>
      </c>
    </row>
    <row r="101" spans="2:13" x14ac:dyDescent="0.3">
      <c r="B101" t="s">
        <v>619</v>
      </c>
      <c r="F101">
        <v>193</v>
      </c>
      <c r="H101">
        <f>SUM(H102,H105)</f>
        <v>0</v>
      </c>
      <c r="J101">
        <f>SUM(J102,J105)</f>
        <v>0</v>
      </c>
      <c r="L101" t="str">
        <f>IF(H101=H102+H105,"ok","err")</f>
        <v>ok</v>
      </c>
      <c r="M101" t="str">
        <f>IF(J101=J102+J105,"ok","err")</f>
        <v>ok</v>
      </c>
    </row>
    <row r="102" spans="2:13" x14ac:dyDescent="0.3">
      <c r="B102" t="s">
        <v>620</v>
      </c>
      <c r="F102">
        <v>194</v>
      </c>
      <c r="H102">
        <f>SUM(H103:I104)</f>
        <v>0</v>
      </c>
      <c r="J102">
        <f>SUM(J103:K104)</f>
        <v>0</v>
      </c>
      <c r="L102" t="str">
        <f>IF(H102=H103+H104,"ok","err")</f>
        <v>ok</v>
      </c>
      <c r="M102" t="str">
        <f>IF(J102=J103+J104,"ok","err")</f>
        <v>ok</v>
      </c>
    </row>
    <row r="103" spans="2:13" x14ac:dyDescent="0.3">
      <c r="B103" t="s">
        <v>433</v>
      </c>
      <c r="F103">
        <v>195</v>
      </c>
      <c r="H103">
        <f>SUMIFS(DataSource!K:K, DataSource!U:U, '5027_'!F103, DataSource!G:G, "RON")</f>
        <v>0</v>
      </c>
      <c r="J103">
        <f>SUMIFS(DataSource!K:K, DataSource!U:U, '5027_'!F103, DataSource!G:G, "DEV")</f>
        <v>0</v>
      </c>
    </row>
    <row r="104" spans="2:13" x14ac:dyDescent="0.3">
      <c r="B104" t="s">
        <v>434</v>
      </c>
      <c r="F104">
        <v>196</v>
      </c>
      <c r="H104">
        <f>SUMIFS(DataSource!K:K, DataSource!U:U, '5027_'!F104, DataSource!G:G, "RON")</f>
        <v>0</v>
      </c>
      <c r="J104">
        <f>SUMIFS(DataSource!K:K, DataSource!U:U, '5027_'!F104, DataSource!G:G, "DEV")</f>
        <v>0</v>
      </c>
    </row>
    <row r="105" spans="2:13" x14ac:dyDescent="0.3">
      <c r="B105" t="s">
        <v>435</v>
      </c>
      <c r="F105">
        <v>197</v>
      </c>
      <c r="H105">
        <f>SUMIFS(DataSource!K:K, DataSource!U:U, '5027_'!F105, DataSource!G:G, "RON")</f>
        <v>0</v>
      </c>
      <c r="J105">
        <f>SUMIFS(DataSource!K:K, DataSource!U:U, '5027_'!F105, DataSource!G:G, "DEV")</f>
        <v>0</v>
      </c>
    </row>
    <row r="106" spans="2:13" x14ac:dyDescent="0.3">
      <c r="B106" t="s">
        <v>621</v>
      </c>
      <c r="F106">
        <v>198</v>
      </c>
      <c r="H106">
        <f>SUM(H107:I108)</f>
        <v>0</v>
      </c>
      <c r="J106">
        <f>SUM(J107:K108)</f>
        <v>0</v>
      </c>
      <c r="L106" t="str">
        <f>IF(H106=H107+H108,"ok","err")</f>
        <v>ok</v>
      </c>
      <c r="M106" t="str">
        <f>IF(J106=J107+J108,"ok","err")</f>
        <v>ok</v>
      </c>
    </row>
    <row r="107" spans="2:13" x14ac:dyDescent="0.3">
      <c r="B107" t="s">
        <v>437</v>
      </c>
      <c r="F107">
        <v>199</v>
      </c>
      <c r="H107">
        <f>SUMIFS(DataSource!K:K,DataSource!U:U, '5027_'!F107, DataSource!G:G, "RON")</f>
        <v>0</v>
      </c>
      <c r="J107">
        <f>SUMIFS(DataSource!K:K,DataSource!U:U, '5027_'!F107, DataSource!G:G, "DEV")</f>
        <v>0</v>
      </c>
    </row>
    <row r="108" spans="2:13" x14ac:dyDescent="0.3">
      <c r="B108" t="s">
        <v>438</v>
      </c>
      <c r="F108">
        <v>200</v>
      </c>
      <c r="H108">
        <f>SUMIFS(DataSource!K:K,DataSource!U:U, '5027_'!F108, DataSource!G:G, "RON")</f>
        <v>0</v>
      </c>
      <c r="J108">
        <f>SUMIFS(DataSource!K:K,DataSource!U:U, '5027_'!F108, DataSource!G:G, "DEV")</f>
        <v>0</v>
      </c>
    </row>
    <row r="109" spans="2:13" x14ac:dyDescent="0.3">
      <c r="B109" t="s">
        <v>622</v>
      </c>
      <c r="F109">
        <v>201</v>
      </c>
      <c r="H109">
        <f>SUM(H110:I111)</f>
        <v>0</v>
      </c>
      <c r="J109">
        <f>SUM(J110:K111)</f>
        <v>0</v>
      </c>
      <c r="L109" t="str">
        <f>IF(H109=H110+H111,"ok","err")</f>
        <v>ok</v>
      </c>
      <c r="M109" t="str">
        <f>IF(J109=J110+J111,"ok","err")</f>
        <v>ok</v>
      </c>
    </row>
    <row r="110" spans="2:13" x14ac:dyDescent="0.3">
      <c r="B110" t="s">
        <v>440</v>
      </c>
      <c r="F110">
        <v>202</v>
      </c>
      <c r="H110">
        <f>SUMIFS(DataSource!K:K, DataSource!U:U, '5027_'!F110, DataSource!G:G, "RON")</f>
        <v>0</v>
      </c>
      <c r="J110">
        <f>SUMIFS(DataSource!K:K, DataSource!U:U, '5027_'!F110, DataSource!G:G, "DEV")</f>
        <v>0</v>
      </c>
    </row>
    <row r="111" spans="2:13" x14ac:dyDescent="0.3">
      <c r="B111" t="s">
        <v>441</v>
      </c>
      <c r="F111">
        <v>203</v>
      </c>
      <c r="H111">
        <f>SUMIFS(DataSource!K:K, DataSource!U:U, '5027_'!F111, DataSource!G:G, "RON")</f>
        <v>0</v>
      </c>
      <c r="J111">
        <f>SUMIFS(DataSource!K:K, DataSource!U:U, '5027_'!F111, DataSource!G:G, "DEV")</f>
        <v>0</v>
      </c>
    </row>
    <row r="112" spans="2:13" x14ac:dyDescent="0.3">
      <c r="B112" t="s">
        <v>631</v>
      </c>
      <c r="F112">
        <v>204</v>
      </c>
      <c r="H112">
        <f>SUM(H113:I114)</f>
        <v>0</v>
      </c>
      <c r="J112">
        <f>SUM(J113:K114)</f>
        <v>0</v>
      </c>
      <c r="L112" t="str">
        <f>IF(H112=H113+H114,"ok","err")</f>
        <v>ok</v>
      </c>
      <c r="M112" t="str">
        <f>IF(J112=J113+J114,"ok","err")</f>
        <v>ok</v>
      </c>
    </row>
    <row r="113" spans="2:11" x14ac:dyDescent="0.3">
      <c r="B113" t="s">
        <v>443</v>
      </c>
      <c r="F113">
        <v>205</v>
      </c>
      <c r="H113">
        <f>SUMIFS(DataSource!K:K, DataSource!U:U, '5027_'!F113, DataSource!G:G, "RON")</f>
        <v>0</v>
      </c>
      <c r="J113">
        <f>SUMIFS(DataSource!K:K, DataSource!U:U, '5027_'!F113, DataSource!G:G, "DEV")</f>
        <v>0</v>
      </c>
    </row>
    <row r="114" spans="2:11" x14ac:dyDescent="0.3">
      <c r="B114" t="s">
        <v>444</v>
      </c>
      <c r="F114">
        <v>206</v>
      </c>
      <c r="H114">
        <f>SUMIFS(DataSource!K:K, DataSource!U:U, '5027_'!F114, DataSource!G:G, "RON")</f>
        <v>0</v>
      </c>
      <c r="J114">
        <f>SUMIFS(DataSource!K:K, DataSource!U:U, '5027_'!F114, DataSource!G:G, "DEV")</f>
        <v>0</v>
      </c>
    </row>
    <row r="115" spans="2:11" x14ac:dyDescent="0.3">
      <c r="B115" t="s">
        <v>624</v>
      </c>
      <c r="F115">
        <v>207</v>
      </c>
      <c r="H115">
        <f>SUMIFS(DataSource!K:K, DataSource!U:U, '5027_'!F115, DataSource!G:G, "RON")</f>
        <v>0</v>
      </c>
      <c r="J115">
        <f>SUMIFS(DataSource!K:K, DataSource!U:U, '5027_'!F115, DataSource!G:G, "DEV")</f>
        <v>0</v>
      </c>
    </row>
    <row r="116" spans="2:11" x14ac:dyDescent="0.3">
      <c r="B116" t="s">
        <v>625</v>
      </c>
      <c r="F116">
        <v>208</v>
      </c>
      <c r="H116">
        <f>SUMIFS(DataSource!K:K, DataSource!U:U, '5027_'!F116, DataSource!G:G, "RON")</f>
        <v>0</v>
      </c>
      <c r="J116">
        <f>SUMIFS(DataSource!K:K, DataSource!U:U, '5027_'!F116, DataSource!G:G, "DEV")</f>
        <v>0</v>
      </c>
    </row>
    <row r="117" spans="2:11" x14ac:dyDescent="0.3">
      <c r="B117" t="s">
        <v>626</v>
      </c>
      <c r="F117">
        <v>211</v>
      </c>
      <c r="H117">
        <f>SUMIFS(DataSource!K:K, DataSource!U:U, '5027_'!F117, DataSource!G:G, "RON")</f>
        <v>0</v>
      </c>
      <c r="J117">
        <f>SUMIFS(DataSource!K:K, DataSource!U:U, '5027_'!F117, DataSource!G:G, "DEV")</f>
        <v>0</v>
      </c>
    </row>
    <row r="118" spans="2:11" x14ac:dyDescent="0.3">
      <c r="B118" t="s">
        <v>627</v>
      </c>
      <c r="F118">
        <v>212</v>
      </c>
      <c r="H118">
        <f>SUMIFS(DataSource!K:K, DataSource!U:U, '5027_'!F118, DataSource!G:G, "RON")</f>
        <v>0</v>
      </c>
      <c r="J118">
        <f>SUMIFS(DataSource!K:K, DataSource!U:U, '5027_'!F118, DataSource!G:G, "DEV")</f>
        <v>0</v>
      </c>
    </row>
    <row r="119" spans="2:11" x14ac:dyDescent="0.3">
      <c r="B119" t="s">
        <v>628</v>
      </c>
      <c r="F119">
        <v>215</v>
      </c>
      <c r="H119">
        <f>SUMIFS(DataSource!K:K, DataSource!U:U, '5027_'!F119, DataSource!G:G, "RON")</f>
        <v>0</v>
      </c>
      <c r="J119">
        <f>SUMIFS(DataSource!K:K, DataSource!U:U, '5027_'!F119, DataSource!G:G, "DEV")</f>
        <v>0</v>
      </c>
    </row>
    <row r="123" spans="2:11" x14ac:dyDescent="0.3">
      <c r="B123" t="s">
        <v>609</v>
      </c>
      <c r="I123" t="s">
        <v>391</v>
      </c>
      <c r="J123" t="s">
        <v>451</v>
      </c>
      <c r="K123" t="s">
        <v>393</v>
      </c>
    </row>
    <row r="124" spans="2:11" x14ac:dyDescent="0.3">
      <c r="B124" t="s">
        <v>665</v>
      </c>
      <c r="I124" t="s">
        <v>394</v>
      </c>
      <c r="J124" t="s">
        <v>452</v>
      </c>
      <c r="K124" t="s">
        <v>393</v>
      </c>
    </row>
    <row r="125" spans="2:11" x14ac:dyDescent="0.3">
      <c r="B125" t="s">
        <v>453</v>
      </c>
      <c r="G125">
        <v>1</v>
      </c>
      <c r="I125" t="s">
        <v>396</v>
      </c>
      <c r="J125" t="s">
        <v>454</v>
      </c>
      <c r="K125" t="s">
        <v>398</v>
      </c>
    </row>
    <row r="127" spans="2:11" x14ac:dyDescent="0.3">
      <c r="B127" t="s">
        <v>666</v>
      </c>
      <c r="K127" t="s">
        <v>400</v>
      </c>
    </row>
    <row r="128" spans="2:11" x14ac:dyDescent="0.3">
      <c r="F128" t="s">
        <v>402</v>
      </c>
      <c r="H128" t="s">
        <v>612</v>
      </c>
      <c r="J128" t="s">
        <v>613</v>
      </c>
    </row>
    <row r="130" spans="2:13" x14ac:dyDescent="0.3">
      <c r="B130" t="s">
        <v>62</v>
      </c>
      <c r="F130" t="s">
        <v>45</v>
      </c>
      <c r="H130">
        <v>1</v>
      </c>
      <c r="J130">
        <v>2</v>
      </c>
    </row>
    <row r="131" spans="2:13" x14ac:dyDescent="0.3">
      <c r="B131" t="s">
        <v>637</v>
      </c>
      <c r="F131">
        <v>216</v>
      </c>
      <c r="H131">
        <f>SUM(H132,H138,H143,H148,H151,H154,H157:I161)</f>
        <v>0</v>
      </c>
      <c r="J131">
        <f>SUM(J132,J138,J143,J148,J151,J154,J157:K161)</f>
        <v>0</v>
      </c>
      <c r="L131" t="str">
        <f>IF(H131=H132+H138+H143+H148+H151+H154+H157+H158+H159+H160+H161,"ok","err")</f>
        <v>ok</v>
      </c>
      <c r="M131" t="str">
        <f>IF(J131=J132+J138+J143+J148+J151+J154+J157+J158+J159+J160+J161,"ok","err")</f>
        <v>ok</v>
      </c>
    </row>
    <row r="132" spans="2:13" x14ac:dyDescent="0.3">
      <c r="B132" t="s">
        <v>617</v>
      </c>
      <c r="F132">
        <v>217</v>
      </c>
      <c r="H132">
        <f>SUM(H133:I137)</f>
        <v>0</v>
      </c>
      <c r="J132">
        <f>SUM(J133:K137)</f>
        <v>0</v>
      </c>
      <c r="L132" t="str">
        <f>IF(H132=SUM(H133:I137),"ok","err")</f>
        <v>ok</v>
      </c>
      <c r="M132" t="str">
        <f>IF(J132=SUM(J133:K137),"ok","err")</f>
        <v>ok</v>
      </c>
    </row>
    <row r="133" spans="2:13" x14ac:dyDescent="0.3">
      <c r="B133" t="s">
        <v>422</v>
      </c>
      <c r="F133">
        <v>218</v>
      </c>
      <c r="H133">
        <f>SUMIFS(DataSource!K:K, DataSource!U:U, '5027_'!F133, DataSource!G:G, "RON")</f>
        <v>0</v>
      </c>
      <c r="J133">
        <f>SUMIFS(DataSource!K:K,DataSource!U:U, '5027_'!F133, DataSource!G:G, "DEV")</f>
        <v>0</v>
      </c>
    </row>
    <row r="134" spans="2:13" x14ac:dyDescent="0.3">
      <c r="B134" t="s">
        <v>423</v>
      </c>
      <c r="F134">
        <v>219</v>
      </c>
      <c r="H134">
        <f>SUMIFS(DataSource!K:K, DataSource!U:U, '5027_'!F134, DataSource!G:G, "RON")</f>
        <v>0</v>
      </c>
      <c r="J134">
        <f>SUMIFS(DataSource!K:K,DataSource!U:U, '5027_'!F134, DataSource!G:G, "DEV")</f>
        <v>0</v>
      </c>
    </row>
    <row r="135" spans="2:13" x14ac:dyDescent="0.3">
      <c r="B135" t="s">
        <v>424</v>
      </c>
      <c r="F135">
        <v>220</v>
      </c>
      <c r="H135">
        <f>SUMIFS(DataSource!K:K, DataSource!U:U, '5027_'!F135, DataSource!G:G, "RON")</f>
        <v>0</v>
      </c>
      <c r="J135">
        <f>SUMIFS(DataSource!K:K,DataSource!U:U, '5027_'!F135, DataSource!G:G, "DEV")</f>
        <v>0</v>
      </c>
    </row>
    <row r="136" spans="2:13" x14ac:dyDescent="0.3">
      <c r="B136" t="s">
        <v>425</v>
      </c>
      <c r="F136">
        <v>221</v>
      </c>
      <c r="H136">
        <f>SUMIFS(DataSource!K:K, DataSource!U:U, '5027_'!F136, DataSource!G:G, "RON")</f>
        <v>0</v>
      </c>
      <c r="J136">
        <f>SUMIFS(DataSource!K:K,DataSource!U:U, '5027_'!F136, DataSource!G:G, "DEV")</f>
        <v>0</v>
      </c>
    </row>
    <row r="137" spans="2:13" x14ac:dyDescent="0.3">
      <c r="B137" t="s">
        <v>426</v>
      </c>
      <c r="F137">
        <v>222</v>
      </c>
      <c r="H137">
        <f>SUMIFS(DataSource!K:K, DataSource!U:U, '5027_'!F137, DataSource!G:G, "RON")</f>
        <v>0</v>
      </c>
      <c r="J137">
        <f>SUMIFS(DataSource!K:K,DataSource!U:U, '5027_'!F137, DataSource!G:G, "DEV")</f>
        <v>0</v>
      </c>
    </row>
    <row r="138" spans="2:13" x14ac:dyDescent="0.3">
      <c r="B138" t="s">
        <v>618</v>
      </c>
      <c r="F138">
        <v>223</v>
      </c>
      <c r="H138">
        <f>SUM(H139:I142)</f>
        <v>0</v>
      </c>
      <c r="J138">
        <f>SUM(J139:K142)</f>
        <v>0</v>
      </c>
      <c r="L138" t="str">
        <f>IF(H138=SUM(H139:I142),"ok","err")</f>
        <v>ok</v>
      </c>
      <c r="M138" t="str">
        <f>IF(J138=SUM(J139:K142),"ok","err")</f>
        <v>ok</v>
      </c>
    </row>
    <row r="139" spans="2:13" x14ac:dyDescent="0.3">
      <c r="B139" t="s">
        <v>428</v>
      </c>
      <c r="F139">
        <v>224</v>
      </c>
      <c r="H139">
        <f>SUMIFS(DataSource!K:K, DataSource!U:U, '5027_'!F139, DataSource!G:G, "RON")</f>
        <v>0</v>
      </c>
      <c r="J139">
        <f>SUMIFS(DataSource!K:K, DataSource!U:U, '5027_'!F139, DataSource!G:G, "DEV")</f>
        <v>0</v>
      </c>
    </row>
    <row r="140" spans="2:13" x14ac:dyDescent="0.3">
      <c r="B140" t="s">
        <v>429</v>
      </c>
      <c r="F140">
        <v>225</v>
      </c>
      <c r="H140">
        <f>SUMIFS(DataSource!K:K, DataSource!U:U, '5027_'!F140, DataSource!G:G, "RON")</f>
        <v>0</v>
      </c>
      <c r="J140">
        <f>SUMIFS(DataSource!K:K, DataSource!U:U, '5027_'!F140, DataSource!G:G, "DEV")</f>
        <v>0</v>
      </c>
    </row>
    <row r="141" spans="2:13" x14ac:dyDescent="0.3">
      <c r="B141" t="s">
        <v>430</v>
      </c>
      <c r="F141">
        <v>226</v>
      </c>
      <c r="H141">
        <f>SUMIFS(DataSource!K:K, DataSource!U:U, '5027_'!F141, DataSource!G:G, "RON")</f>
        <v>0</v>
      </c>
      <c r="J141">
        <f>SUMIFS(DataSource!K:K, DataSource!U:U, '5027_'!F141, DataSource!G:G, "DEV")</f>
        <v>0</v>
      </c>
    </row>
    <row r="142" spans="2:13" x14ac:dyDescent="0.3">
      <c r="B142" t="s">
        <v>431</v>
      </c>
      <c r="F142">
        <v>227</v>
      </c>
      <c r="H142">
        <f>SUMIFS(DataSource!K:K, DataSource!U:U, '5027_'!F142, DataSource!G:G, "RON")</f>
        <v>0</v>
      </c>
      <c r="J142">
        <f>SUMIFS(DataSource!K:K, DataSource!U:U, '5027_'!F142, DataSource!G:G, "DEV")</f>
        <v>0</v>
      </c>
    </row>
    <row r="143" spans="2:13" x14ac:dyDescent="0.3">
      <c r="B143" t="s">
        <v>619</v>
      </c>
      <c r="F143">
        <v>228</v>
      </c>
      <c r="H143">
        <f>SUM(H144,H147)</f>
        <v>0</v>
      </c>
      <c r="J143">
        <f>SUM(J144,J147)</f>
        <v>0</v>
      </c>
      <c r="L143" t="str">
        <f>IF(H143=H144+H147,"ok","err")</f>
        <v>ok</v>
      </c>
      <c r="M143" t="str">
        <f>IF(J143=J144+J147,"ok","err")</f>
        <v>ok</v>
      </c>
    </row>
    <row r="144" spans="2:13" x14ac:dyDescent="0.3">
      <c r="B144" t="s">
        <v>620</v>
      </c>
      <c r="F144">
        <v>229</v>
      </c>
      <c r="H144">
        <f>SUM(H145:I146)</f>
        <v>0</v>
      </c>
      <c r="J144">
        <f>SUM(J145,J146)</f>
        <v>0</v>
      </c>
      <c r="L144" t="str">
        <f>IF(H144=H145+H146,"ok","err")</f>
        <v>ok</v>
      </c>
      <c r="M144" t="str">
        <f>IF(J144=J145+J146,"ok","err")</f>
        <v>ok</v>
      </c>
    </row>
    <row r="145" spans="2:13" x14ac:dyDescent="0.3">
      <c r="B145" t="s">
        <v>433</v>
      </c>
      <c r="F145">
        <v>230</v>
      </c>
      <c r="H145">
        <f>SUMIFS(DataSource!K:K,DataSource!U:U, '5027_'!F145, DataSource!G:G, "RON")</f>
        <v>0</v>
      </c>
      <c r="J145">
        <f>SUMIFS(DataSource!K:K, DataSource!U:U, '5027_'!F145, DataSource!G:G, "DEV")</f>
        <v>0</v>
      </c>
    </row>
    <row r="146" spans="2:13" x14ac:dyDescent="0.3">
      <c r="B146" t="s">
        <v>434</v>
      </c>
      <c r="F146">
        <v>231</v>
      </c>
      <c r="H146">
        <f>SUMIFS(DataSource!K:K,DataSource!U:U, '5027_'!F146, DataSource!G:G, "RON")</f>
        <v>0</v>
      </c>
      <c r="J146">
        <f>SUMIFS(DataSource!K:K, DataSource!U:U, '5027_'!F146, DataSource!G:G, "DEV")</f>
        <v>0</v>
      </c>
    </row>
    <row r="147" spans="2:13" x14ac:dyDescent="0.3">
      <c r="B147" t="s">
        <v>435</v>
      </c>
      <c r="F147">
        <v>232</v>
      </c>
      <c r="H147">
        <f>SUMIFS(DataSource!K:K,DataSource!U:U, '5027_'!F147, DataSource!G:G, "RON")</f>
        <v>0</v>
      </c>
      <c r="J147">
        <f>SUMIFS(DataSource!K:K, DataSource!U:U, '5027_'!F147, DataSource!G:G, "DEV")</f>
        <v>0</v>
      </c>
    </row>
    <row r="148" spans="2:13" x14ac:dyDescent="0.3">
      <c r="B148" t="s">
        <v>621</v>
      </c>
      <c r="F148">
        <v>233</v>
      </c>
      <c r="H148">
        <f>SUM(H149:I150)</f>
        <v>0</v>
      </c>
      <c r="J148">
        <f>SUM(J149:K150)</f>
        <v>0</v>
      </c>
      <c r="L148" t="str">
        <f>IF(H148=H149+H150,"ok","err")</f>
        <v>ok</v>
      </c>
      <c r="M148" t="str">
        <f>IF(J148=J149+J150,"ok","err")</f>
        <v>ok</v>
      </c>
    </row>
    <row r="149" spans="2:13" x14ac:dyDescent="0.3">
      <c r="B149" t="s">
        <v>437</v>
      </c>
      <c r="F149">
        <v>234</v>
      </c>
      <c r="H149">
        <f>SUMIFS(DataSource!K:K, DataSource!U:U, '5027_'!F149, DataSource!G:G, "RON")</f>
        <v>0</v>
      </c>
      <c r="J149">
        <f>SUMIFS(DataSource!K:K, DataSource!U:U, '5027_'!F149, DataSource!G:G, "DEV")</f>
        <v>0</v>
      </c>
    </row>
    <row r="150" spans="2:13" x14ac:dyDescent="0.3">
      <c r="B150" t="s">
        <v>438</v>
      </c>
      <c r="F150">
        <v>235</v>
      </c>
      <c r="H150">
        <f>SUMIFS(DataSource!K:K, DataSource!U:U, '5027_'!F150, DataSource!G:G, "RON")</f>
        <v>0</v>
      </c>
      <c r="J150">
        <f>SUMIFS(DataSource!K:K, DataSource!U:U, '5027_'!F150, DataSource!G:G, "DEV")</f>
        <v>0</v>
      </c>
    </row>
    <row r="151" spans="2:13" x14ac:dyDescent="0.3">
      <c r="B151" t="s">
        <v>622</v>
      </c>
      <c r="F151">
        <v>236</v>
      </c>
      <c r="H151">
        <f>SUM(H152:I153)</f>
        <v>0</v>
      </c>
      <c r="J151">
        <f>SUM(J152:K153)</f>
        <v>0</v>
      </c>
      <c r="L151" t="str">
        <f>IF(H151=H152+H153,"ok","err")</f>
        <v>ok</v>
      </c>
      <c r="M151" t="str">
        <f>IF(J151=J152+J153,"ok","err")</f>
        <v>ok</v>
      </c>
    </row>
    <row r="152" spans="2:13" x14ac:dyDescent="0.3">
      <c r="B152" t="s">
        <v>440</v>
      </c>
      <c r="F152">
        <v>237</v>
      </c>
      <c r="H152">
        <f>SUMIFS(DataSource!K:K, DataSource!U:U, '5027_'!F152, DataSource!G:G, "RON")</f>
        <v>0</v>
      </c>
      <c r="J152">
        <f>SUMIFS(DataSource!K:K,DataSource!U:U, '5027_'!F152, DataSource!G:G, "DEV")</f>
        <v>0</v>
      </c>
    </row>
    <row r="153" spans="2:13" x14ac:dyDescent="0.3">
      <c r="B153" t="s">
        <v>441</v>
      </c>
      <c r="F153">
        <v>238</v>
      </c>
      <c r="H153">
        <f>SUMIFS(DataSource!K:K, DataSource!U:U, '5027_'!F153, DataSource!G:G, "RON")</f>
        <v>0</v>
      </c>
      <c r="J153">
        <f>SUMIFS(DataSource!K:K,DataSource!U:U, '5027_'!F153, DataSource!G:G, "DEV")</f>
        <v>0</v>
      </c>
    </row>
    <row r="154" spans="2:13" x14ac:dyDescent="0.3">
      <c r="B154" t="s">
        <v>631</v>
      </c>
      <c r="F154">
        <v>239</v>
      </c>
      <c r="H154">
        <f>SUM(H155:I156)</f>
        <v>0</v>
      </c>
      <c r="J154">
        <f>SUM(J155:K156)</f>
        <v>0</v>
      </c>
      <c r="L154" t="str">
        <f>IF(H154=H155+H156,"ok","err")</f>
        <v>ok</v>
      </c>
      <c r="M154" t="str">
        <f>IF(J154=J155+J156,"ok","err")</f>
        <v>ok</v>
      </c>
    </row>
    <row r="155" spans="2:13" x14ac:dyDescent="0.3">
      <c r="B155" t="s">
        <v>443</v>
      </c>
      <c r="F155">
        <v>240</v>
      </c>
      <c r="H155">
        <f>SUMIFS(DataSource!K:K, DataSource!U:U, '5027_'!F155, DataSource!G:G, "RON")</f>
        <v>0</v>
      </c>
      <c r="J155">
        <f>SUMIFS(DataSource!K:K, DataSource!U:U, '5027_'!F155, DataSource!G:G, "DEV")</f>
        <v>0</v>
      </c>
    </row>
    <row r="156" spans="2:13" x14ac:dyDescent="0.3">
      <c r="B156" t="s">
        <v>444</v>
      </c>
      <c r="F156">
        <v>241</v>
      </c>
      <c r="H156">
        <f>SUMIFS(DataSource!K:K, DataSource!U:U, '5027_'!F156, DataSource!G:G, "RON")</f>
        <v>0</v>
      </c>
      <c r="J156">
        <f>SUMIFS(DataSource!K:K, DataSource!U:U, '5027_'!F156, DataSource!G:G, "DEV")</f>
        <v>0</v>
      </c>
    </row>
    <row r="157" spans="2:13" x14ac:dyDescent="0.3">
      <c r="B157" t="s">
        <v>624</v>
      </c>
      <c r="F157">
        <v>242</v>
      </c>
      <c r="H157">
        <f>SUMIFS(DataSource!K:K, DataSource!U:U, '5027_'!F157, DataSource!G:G, "RON")</f>
        <v>0</v>
      </c>
      <c r="J157">
        <f>SUMIFS(DataSource!K:K, DataSource!U:U, '5027_'!F157, DataSource!G:G, "DEV")</f>
        <v>0</v>
      </c>
    </row>
    <row r="158" spans="2:13" x14ac:dyDescent="0.3">
      <c r="B158" t="s">
        <v>625</v>
      </c>
      <c r="F158">
        <v>243</v>
      </c>
      <c r="H158">
        <f>SUMIFS(DataSource!K:K, DataSource!U:U, '5027_'!F158, DataSource!G:G, "RON")</f>
        <v>0</v>
      </c>
      <c r="J158">
        <f>SUMIFS(DataSource!K:K, DataSource!U:U, '5027_'!F158, DataSource!G:G, "DEV")</f>
        <v>0</v>
      </c>
    </row>
    <row r="159" spans="2:13" x14ac:dyDescent="0.3">
      <c r="B159" t="s">
        <v>626</v>
      </c>
      <c r="F159">
        <v>246</v>
      </c>
      <c r="H159">
        <f>SUMIFS(DataSource!K:K, DataSource!U:U, '5027_'!F159, DataSource!G:G, "RON")</f>
        <v>0</v>
      </c>
      <c r="J159">
        <f>SUMIFS(DataSource!K:K, DataSource!U:U, '5027_'!F159, DataSource!G:G, "DEV")</f>
        <v>0</v>
      </c>
    </row>
    <row r="160" spans="2:13" x14ac:dyDescent="0.3">
      <c r="B160" t="s">
        <v>627</v>
      </c>
      <c r="F160">
        <v>247</v>
      </c>
      <c r="H160">
        <f>SUMIFS(DataSource!K:K, DataSource!U:U, '5027_'!F160, DataSource!G:G, "RON")</f>
        <v>0</v>
      </c>
      <c r="J160">
        <f>SUMIFS(DataSource!K:K, DataSource!U:U, '5027_'!F160, DataSource!G:G, "DEV")</f>
        <v>0</v>
      </c>
    </row>
    <row r="161" spans="2:13" x14ac:dyDescent="0.3">
      <c r="B161" t="s">
        <v>628</v>
      </c>
      <c r="F161">
        <v>250</v>
      </c>
      <c r="H161">
        <f>SUMIFS(DataSource!K:K, DataSource!U:U, '5027_'!F161, DataSource!G:G, "RON")</f>
        <v>0</v>
      </c>
      <c r="J161">
        <f>SUMIFS(DataSource!K:K, DataSource!U:U, '5027_'!F161, DataSource!G:G, "DEV")</f>
        <v>0</v>
      </c>
    </row>
    <row r="162" spans="2:13" x14ac:dyDescent="0.3">
      <c r="B162" t="s">
        <v>673</v>
      </c>
    </row>
    <row r="163" spans="2:13" x14ac:dyDescent="0.3">
      <c r="B163" t="s">
        <v>674</v>
      </c>
      <c r="F163">
        <v>251</v>
      </c>
      <c r="H163">
        <f>SUM(H164,H170,H175,H179,H191,H194,H197,H200:I204)</f>
        <v>0</v>
      </c>
      <c r="J163">
        <f>SUM(J164,J170,J175,J191,J194,J197,J200:K204)</f>
        <v>0</v>
      </c>
      <c r="L163" t="str">
        <f>IF(H163=H164+H170+H175+H191+H194+H197+H200+H201+H202+H203+H204,"ok","err")</f>
        <v>ok</v>
      </c>
      <c r="M163" t="str">
        <f>IF(J163=J164+J170+J175+J191+J194+J197+J200+J201+J202+J203+J204,"ok","err")</f>
        <v>ok</v>
      </c>
    </row>
    <row r="164" spans="2:13" x14ac:dyDescent="0.3">
      <c r="B164" t="s">
        <v>617</v>
      </c>
      <c r="F164">
        <v>252</v>
      </c>
      <c r="H164">
        <f>SUM(H165:I169)</f>
        <v>0</v>
      </c>
      <c r="J164">
        <f>SUM(J165:K169)</f>
        <v>0</v>
      </c>
      <c r="L164" t="str">
        <f>IF(H164=SUM(H165:I169),"ok","err")</f>
        <v>ok</v>
      </c>
      <c r="M164" t="str">
        <f>IF(J164=SUM(J165:K169),"ok","err")</f>
        <v>ok</v>
      </c>
    </row>
    <row r="165" spans="2:13" x14ac:dyDescent="0.3">
      <c r="B165" t="s">
        <v>422</v>
      </c>
      <c r="F165">
        <v>253</v>
      </c>
      <c r="H165">
        <f>SUMIFS(DataSource!K:K, DataSource!U:U, '5027_'!F165, DataSource!G:G, "RON")</f>
        <v>0</v>
      </c>
      <c r="J165">
        <f>SUMIFS(DataSource!K:K, DataSource!U:U, '5027_'!F165, DataSource!G:G, "DEV")</f>
        <v>0</v>
      </c>
    </row>
    <row r="166" spans="2:13" x14ac:dyDescent="0.3">
      <c r="B166" t="s">
        <v>423</v>
      </c>
      <c r="F166">
        <v>254</v>
      </c>
      <c r="H166">
        <f>SUMIFS(DataSource!K:K, DataSource!U:U, '5027_'!F166, DataSource!G:G, "RON")</f>
        <v>0</v>
      </c>
      <c r="J166">
        <f>SUMIFS(DataSource!K:K, DataSource!U:U, '5027_'!F166, DataSource!G:G, "DEV")</f>
        <v>0</v>
      </c>
    </row>
    <row r="167" spans="2:13" x14ac:dyDescent="0.3">
      <c r="B167" t="s">
        <v>424</v>
      </c>
      <c r="F167">
        <v>255</v>
      </c>
      <c r="H167">
        <f>SUMIFS(DataSource!K:K, DataSource!U:U, '5027_'!F167, DataSource!G:G, "RON")</f>
        <v>0</v>
      </c>
      <c r="J167">
        <f>SUMIFS(DataSource!K:K, DataSource!U:U, '5027_'!F167, DataSource!G:G, "DEV")</f>
        <v>0</v>
      </c>
    </row>
    <row r="168" spans="2:13" x14ac:dyDescent="0.3">
      <c r="B168" t="s">
        <v>425</v>
      </c>
      <c r="F168">
        <v>256</v>
      </c>
      <c r="H168">
        <f>SUMIFS(DataSource!K:K, DataSource!U:U, '5027_'!F168, DataSource!G:G, "RON")</f>
        <v>0</v>
      </c>
      <c r="J168">
        <f>SUMIFS(DataSource!K:K, DataSource!U:U, '5027_'!F168, DataSource!G:G, "DEV")</f>
        <v>0</v>
      </c>
    </row>
    <row r="169" spans="2:13" x14ac:dyDescent="0.3">
      <c r="B169" t="s">
        <v>426</v>
      </c>
      <c r="F169">
        <v>257</v>
      </c>
      <c r="H169">
        <f>SUMIFS(DataSource!K:K, DataSource!U:U, '5027_'!F169, DataSource!G:G, "RON")</f>
        <v>0</v>
      </c>
      <c r="J169">
        <f>SUMIFS(DataSource!K:K, DataSource!U:U, '5027_'!F169, DataSource!G:G, "DEV")</f>
        <v>0</v>
      </c>
    </row>
    <row r="170" spans="2:13" x14ac:dyDescent="0.3">
      <c r="B170" t="s">
        <v>618</v>
      </c>
      <c r="F170">
        <v>258</v>
      </c>
      <c r="H170">
        <f>SUM(H171:I174)</f>
        <v>0</v>
      </c>
      <c r="J170">
        <f>SUM(J171:K174)</f>
        <v>0</v>
      </c>
      <c r="L170" t="str">
        <f>IF(H170=SUM(H171:I174),"ok","err")</f>
        <v>ok</v>
      </c>
      <c r="M170" t="str">
        <f>IF(J170=SUM(J171:K174),"ok","err")</f>
        <v>ok</v>
      </c>
    </row>
    <row r="171" spans="2:13" x14ac:dyDescent="0.3">
      <c r="B171" t="s">
        <v>428</v>
      </c>
      <c r="F171">
        <v>259</v>
      </c>
      <c r="H171">
        <f>SUMIFS(DataSource!K:K, DataSource!U:U, '5027_'!F171, DataSource!G:G, "RON")</f>
        <v>0</v>
      </c>
      <c r="J171">
        <f>SUMIFS(DataSource!K:K, DataSource!U:U, '5027_'!F171, DataSource!G:G, "DEV")</f>
        <v>0</v>
      </c>
    </row>
    <row r="172" spans="2:13" x14ac:dyDescent="0.3">
      <c r="B172" t="s">
        <v>429</v>
      </c>
      <c r="F172">
        <v>260</v>
      </c>
      <c r="H172">
        <f>SUMIFS(DataSource!K:K, DataSource!U:U, '5027_'!F172, DataSource!G:G, "RON")</f>
        <v>0</v>
      </c>
      <c r="J172">
        <f>SUMIFS(DataSource!K:K, DataSource!U:U, '5027_'!F172, DataSource!G:G, "DEV")</f>
        <v>0</v>
      </c>
    </row>
    <row r="173" spans="2:13" x14ac:dyDescent="0.3">
      <c r="B173" t="s">
        <v>430</v>
      </c>
      <c r="F173">
        <v>261</v>
      </c>
      <c r="H173">
        <f>SUMIFS(DataSource!K:K, DataSource!U:U, '5027_'!F173, DataSource!G:G, "RON")</f>
        <v>0</v>
      </c>
      <c r="J173">
        <f>SUMIFS(DataSource!K:K, DataSource!U:U, '5027_'!F173, DataSource!G:G, "DEV")</f>
        <v>0</v>
      </c>
    </row>
    <row r="174" spans="2:13" x14ac:dyDescent="0.3">
      <c r="B174" t="s">
        <v>431</v>
      </c>
      <c r="F174">
        <v>262</v>
      </c>
      <c r="H174">
        <f>SUMIFS(DataSource!K:K, DataSource!U:U, '5027_'!F174, DataSource!G:G, "RON")</f>
        <v>0</v>
      </c>
      <c r="J174">
        <f>SUMIFS(DataSource!K:K, DataSource!U:U, '5027_'!F174, DataSource!G:G, "DEV")</f>
        <v>0</v>
      </c>
    </row>
    <row r="175" spans="2:13" x14ac:dyDescent="0.3">
      <c r="B175" t="s">
        <v>619</v>
      </c>
      <c r="F175">
        <v>263</v>
      </c>
      <c r="H175">
        <f>SUM(H176,H179)</f>
        <v>0</v>
      </c>
      <c r="J175">
        <f>SUM(J176,J179)</f>
        <v>0</v>
      </c>
      <c r="L175" t="str">
        <f>IF(H175=H176+H179,"ok","err")</f>
        <v>ok</v>
      </c>
      <c r="M175" t="str">
        <f>IF(J175=J176+J179,"ok","err")</f>
        <v>ok</v>
      </c>
    </row>
    <row r="176" spans="2:13" x14ac:dyDescent="0.3">
      <c r="B176" t="s">
        <v>620</v>
      </c>
      <c r="F176">
        <v>264</v>
      </c>
      <c r="H176">
        <f>SUM(H177:I178)</f>
        <v>0</v>
      </c>
      <c r="J176">
        <f>SUM(J177:K178)</f>
        <v>0</v>
      </c>
      <c r="L176" t="str">
        <f>IF(H176=H177+H178,"ok","err")</f>
        <v>ok</v>
      </c>
      <c r="M176" t="str">
        <f>IF(J176=J177+J178,"ok","err")</f>
        <v>ok</v>
      </c>
    </row>
    <row r="177" spans="2:13" x14ac:dyDescent="0.3">
      <c r="B177" t="s">
        <v>433</v>
      </c>
      <c r="F177">
        <v>265</v>
      </c>
      <c r="H177">
        <f>SUMIFS(DataSource!K:K,DataSource!U:U, '5027_'!F177, DataSource!G:G, "RON")</f>
        <v>0</v>
      </c>
      <c r="J177">
        <f>SUMIFS(DataSource!K:K, DataSource!U:U, '5027_'!F177, DataSource!G:G, "DEV")</f>
        <v>0</v>
      </c>
    </row>
    <row r="178" spans="2:13" x14ac:dyDescent="0.3">
      <c r="B178" t="s">
        <v>434</v>
      </c>
      <c r="F178">
        <v>266</v>
      </c>
      <c r="H178">
        <f>SUMIFS(DataSource!K:K,DataSource!U:U, '5027_'!F178, DataSource!G:G, "RON")</f>
        <v>0</v>
      </c>
      <c r="J178">
        <f>SUMIFS(DataSource!K:K, DataSource!U:U, '5027_'!F178, DataSource!G:G, "DEV")</f>
        <v>0</v>
      </c>
    </row>
    <row r="179" spans="2:13" x14ac:dyDescent="0.3">
      <c r="B179" t="s">
        <v>435</v>
      </c>
      <c r="F179">
        <v>267</v>
      </c>
      <c r="H179">
        <f>SUMIFS(DataSource!K:K,DataSource!U:U, '5027_'!F179, DataSource!G:G, "RON")</f>
        <v>0</v>
      </c>
      <c r="J179">
        <f>SUMIFS(DataSource!K:K, DataSource!U:U, '5027_'!F179, DataSource!G:G, "DEV")</f>
        <v>0</v>
      </c>
    </row>
    <row r="183" spans="2:13" x14ac:dyDescent="0.3">
      <c r="B183" t="s">
        <v>609</v>
      </c>
      <c r="I183" t="s">
        <v>391</v>
      </c>
      <c r="J183" t="s">
        <v>451</v>
      </c>
      <c r="K183" t="s">
        <v>393</v>
      </c>
    </row>
    <row r="184" spans="2:13" x14ac:dyDescent="0.3">
      <c r="B184" t="s">
        <v>671</v>
      </c>
      <c r="I184" t="s">
        <v>394</v>
      </c>
      <c r="J184" t="s">
        <v>452</v>
      </c>
      <c r="K184" t="s">
        <v>393</v>
      </c>
    </row>
    <row r="185" spans="2:13" x14ac:dyDescent="0.3">
      <c r="B185" t="s">
        <v>453</v>
      </c>
      <c r="G185">
        <v>1</v>
      </c>
      <c r="I185" t="s">
        <v>396</v>
      </c>
      <c r="J185" t="s">
        <v>454</v>
      </c>
      <c r="K185" t="s">
        <v>398</v>
      </c>
    </row>
    <row r="187" spans="2:13" x14ac:dyDescent="0.3">
      <c r="B187" t="s">
        <v>666</v>
      </c>
      <c r="K187" t="s">
        <v>400</v>
      </c>
    </row>
    <row r="188" spans="2:13" x14ac:dyDescent="0.3">
      <c r="F188" t="s">
        <v>402</v>
      </c>
      <c r="H188" t="s">
        <v>612</v>
      </c>
      <c r="J188" t="s">
        <v>613</v>
      </c>
    </row>
    <row r="190" spans="2:13" x14ac:dyDescent="0.3">
      <c r="B190" t="s">
        <v>62</v>
      </c>
      <c r="F190" t="s">
        <v>45</v>
      </c>
      <c r="H190">
        <v>1</v>
      </c>
      <c r="J190">
        <v>2</v>
      </c>
    </row>
    <row r="191" spans="2:13" x14ac:dyDescent="0.3">
      <c r="B191" t="s">
        <v>621</v>
      </c>
      <c r="F191">
        <v>268</v>
      </c>
      <c r="H191">
        <f>SUM(H192:I193)</f>
        <v>0</v>
      </c>
      <c r="J191">
        <f>SUM(J192:K193)</f>
        <v>0</v>
      </c>
      <c r="L191" t="str">
        <f>IF(H191=H192+H193,"ok","err")</f>
        <v>ok</v>
      </c>
      <c r="M191" t="str">
        <f>IF(J191=J192+J193,"ok","err")</f>
        <v>ok</v>
      </c>
    </row>
    <row r="192" spans="2:13" x14ac:dyDescent="0.3">
      <c r="B192" t="s">
        <v>437</v>
      </c>
      <c r="F192">
        <v>269</v>
      </c>
      <c r="H192">
        <f>SUMIFS(DataSource!K:K, DataSource!U:U, '5027_'!F192, DataSource!G:G, "RON")</f>
        <v>0</v>
      </c>
      <c r="J192">
        <f>SUMIFS(DataSource!K:K, DataSource!U:U, '5027_'!F192, DataSource!G:G, "DEV")</f>
        <v>0</v>
      </c>
    </row>
    <row r="193" spans="2:13" x14ac:dyDescent="0.3">
      <c r="B193" t="s">
        <v>438</v>
      </c>
      <c r="F193">
        <v>270</v>
      </c>
      <c r="H193">
        <f>SUMIFS(DataSource!K:K, DataSource!U:U, '5027_'!F193, DataSource!G:G, "RON")</f>
        <v>0</v>
      </c>
      <c r="J193">
        <f>SUMIFS(DataSource!K:K, DataSource!U:U, '5027_'!F193, DataSource!G:G, "DEV")</f>
        <v>0</v>
      </c>
    </row>
    <row r="194" spans="2:13" x14ac:dyDescent="0.3">
      <c r="B194" t="s">
        <v>622</v>
      </c>
      <c r="F194">
        <v>271</v>
      </c>
      <c r="H194">
        <f>SUM(H195:I196)</f>
        <v>0</v>
      </c>
      <c r="J194">
        <f>SUM(J195:K196)</f>
        <v>0</v>
      </c>
      <c r="L194" t="str">
        <f>IF(H194=H195+H196,"ok","err")</f>
        <v>ok</v>
      </c>
      <c r="M194" t="str">
        <f>IF(J194=J195+J196,"ok","err")</f>
        <v>ok</v>
      </c>
    </row>
    <row r="195" spans="2:13" x14ac:dyDescent="0.3">
      <c r="B195" t="s">
        <v>440</v>
      </c>
      <c r="F195">
        <v>272</v>
      </c>
      <c r="H195">
        <f>SUMIFS(DataSource!K:K, DataSource!U:U, '5027_'!F195, DataSource!G:G, "RON")</f>
        <v>0</v>
      </c>
      <c r="J195">
        <f>SUMIFS(DataSource!K:K, DataSource!U:U, '5027_'!F195, DataSource!G:G, "DEV")</f>
        <v>0</v>
      </c>
    </row>
    <row r="196" spans="2:13" x14ac:dyDescent="0.3">
      <c r="B196" t="s">
        <v>441</v>
      </c>
      <c r="F196">
        <v>273</v>
      </c>
      <c r="H196">
        <f>SUMIFS(DataSource!K:K, DataSource!U:U, '5027_'!F196, DataSource!G:G, "RON")</f>
        <v>0</v>
      </c>
      <c r="J196">
        <f>SUMIFS(DataSource!K:K, DataSource!U:U, '5027_'!F196, DataSource!G:G, "DEV")</f>
        <v>0</v>
      </c>
    </row>
    <row r="197" spans="2:13" x14ac:dyDescent="0.3">
      <c r="B197" t="s">
        <v>631</v>
      </c>
      <c r="F197">
        <v>274</v>
      </c>
      <c r="H197">
        <f>SUM(H198:I199)</f>
        <v>0</v>
      </c>
      <c r="J197">
        <f>SUM(J198:K199)</f>
        <v>0</v>
      </c>
      <c r="L197" t="str">
        <f>IF(H197=H198+H199,"ok","err")</f>
        <v>ok</v>
      </c>
      <c r="M197" t="str">
        <f>IF(J197=J198+J199,"ok","err")</f>
        <v>ok</v>
      </c>
    </row>
    <row r="198" spans="2:13" x14ac:dyDescent="0.3">
      <c r="B198" t="s">
        <v>443</v>
      </c>
      <c r="F198">
        <v>275</v>
      </c>
      <c r="J198">
        <f>SUMIFS(DataSource!K:K, DataSource!U:U, '5027_'!F198, DataSource!G:G, "DEV")</f>
        <v>0</v>
      </c>
    </row>
    <row r="199" spans="2:13" x14ac:dyDescent="0.3">
      <c r="B199" t="s">
        <v>444</v>
      </c>
      <c r="F199">
        <v>276</v>
      </c>
      <c r="H199">
        <f>SUMIFS(DataSource!K:K, DataSource!U:U, '5027_'!F199, DataSource!G:G, "RON")</f>
        <v>0</v>
      </c>
      <c r="J199">
        <f>SUMIFS(DataSource!K:K, DataSource!U:U, '5027_'!F199, DataSource!G:G, "DEV")</f>
        <v>0</v>
      </c>
    </row>
    <row r="200" spans="2:13" x14ac:dyDescent="0.3">
      <c r="B200" t="s">
        <v>624</v>
      </c>
      <c r="F200">
        <v>277</v>
      </c>
      <c r="H200">
        <f>SUMIFS(DataSource!K:K, DataSource!U:U, '5027_'!F200, DataSource!G:G, "RON")</f>
        <v>0</v>
      </c>
      <c r="J200">
        <f>SUMIFS(DataSource!K:K, DataSource!U:U, '5027_'!F200, DataSource!G:G, "DEV")</f>
        <v>0</v>
      </c>
    </row>
    <row r="201" spans="2:13" x14ac:dyDescent="0.3">
      <c r="B201" t="s">
        <v>625</v>
      </c>
      <c r="F201">
        <v>278</v>
      </c>
      <c r="H201">
        <f>SUMIFS(DataSource!K:K, DataSource!U:U, '5027_'!F201, DataSource!G:G, "RON")</f>
        <v>0</v>
      </c>
      <c r="J201">
        <f>SUMIFS(DataSource!K:K, DataSource!U:U, '5027_'!F201, DataSource!G:G, "DEV")</f>
        <v>0</v>
      </c>
    </row>
    <row r="202" spans="2:13" x14ac:dyDescent="0.3">
      <c r="B202" t="s">
        <v>626</v>
      </c>
      <c r="F202">
        <v>281</v>
      </c>
      <c r="H202">
        <f>SUMIFS(DataSource!K:K, DataSource!U:U, '5027_'!F202, DataSource!G:G, "RON")</f>
        <v>0</v>
      </c>
      <c r="J202">
        <f>SUMIFS(DataSource!K:K, DataSource!U:U, '5027_'!F202, DataSource!G:G, "DEV")</f>
        <v>0</v>
      </c>
    </row>
    <row r="203" spans="2:13" x14ac:dyDescent="0.3">
      <c r="B203" t="s">
        <v>627</v>
      </c>
      <c r="F203">
        <v>282</v>
      </c>
      <c r="H203">
        <f>SUMIFS(DataSource!K:K, DataSource!U:U, '5027_'!F203, DataSource!G:G, "RON")</f>
        <v>0</v>
      </c>
      <c r="J203">
        <f>SUMIFS(DataSource!K:K, DataSource!U:U, '5027_'!F203, DataSource!G:G, "DEV")</f>
        <v>0</v>
      </c>
    </row>
    <row r="204" spans="2:13" x14ac:dyDescent="0.3">
      <c r="B204" t="s">
        <v>628</v>
      </c>
      <c r="F204">
        <v>285</v>
      </c>
      <c r="H204">
        <f>SUMIFS(DataSource!K:K, DataSource!U:U, '5027_'!F204, DataSource!G:G, "RON")</f>
        <v>0</v>
      </c>
      <c r="J204">
        <f>SUMIFS(DataSource!K:K, DataSource!U:U, '5027_'!F204, DataSource!G:G, "DEV")</f>
        <v>0</v>
      </c>
    </row>
    <row r="205" spans="2:13" x14ac:dyDescent="0.3">
      <c r="B205" t="s">
        <v>675</v>
      </c>
      <c r="F205">
        <v>286</v>
      </c>
      <c r="H205">
        <f>SUM(H206,H212,H217,H222,H225,H228,H231:I235)</f>
        <v>461860</v>
      </c>
      <c r="J205">
        <f>SUM(J206,J212,J217,J222,J225,J228,J231:K235)</f>
        <v>0</v>
      </c>
      <c r="L205" t="str">
        <f>IF(H205=H206+H212+H217+H222+H225+H228+H231+H232+H233+H234+H235,"ok","err")</f>
        <v>ok</v>
      </c>
      <c r="M205" t="str">
        <f>IF(J205=J206+J212+J217+J222+J225+J228+J231+J232+J233+J234+J235,"ok","err")</f>
        <v>ok</v>
      </c>
    </row>
    <row r="206" spans="2:13" x14ac:dyDescent="0.3">
      <c r="B206" t="s">
        <v>617</v>
      </c>
      <c r="F206">
        <v>287</v>
      </c>
      <c r="H206">
        <f>SUM(H207:I211)</f>
        <v>0</v>
      </c>
      <c r="J206">
        <f>SUM(J207:K211)</f>
        <v>0</v>
      </c>
      <c r="L206" t="str">
        <f>IF(H206=SUM(H207:I211),"ok","err")</f>
        <v>ok</v>
      </c>
      <c r="M206" t="str">
        <f>IF(J206=SUM(J207:K211),"ok","err")</f>
        <v>ok</v>
      </c>
    </row>
    <row r="207" spans="2:13" x14ac:dyDescent="0.3">
      <c r="B207" t="s">
        <v>422</v>
      </c>
      <c r="F207">
        <v>288</v>
      </c>
      <c r="H207">
        <f>SUMIFS(DataSource!K:K,DataSource!U:U, '5027_'!F207, DataSource!G:G, "RON")</f>
        <v>0</v>
      </c>
      <c r="J207">
        <f>SUMIFS(DataSource!K:K, DataSource!U:U, '5027_'!F207, DataSource!G:G, "DEV")</f>
        <v>0</v>
      </c>
    </row>
    <row r="208" spans="2:13" x14ac:dyDescent="0.3">
      <c r="B208" t="s">
        <v>423</v>
      </c>
      <c r="F208">
        <v>289</v>
      </c>
      <c r="H208">
        <f>SUMIFS(DataSource!K:K,DataSource!U:U, '5027_'!F208, DataSource!G:G, "RON")</f>
        <v>0</v>
      </c>
      <c r="J208">
        <f>SUMIFS(DataSource!K:K, DataSource!U:U, '5027_'!F208, DataSource!G:G, "DEV")</f>
        <v>0</v>
      </c>
    </row>
    <row r="209" spans="2:13" x14ac:dyDescent="0.3">
      <c r="B209" t="s">
        <v>424</v>
      </c>
      <c r="F209">
        <v>290</v>
      </c>
      <c r="H209">
        <f>SUMIFS(DataSource!K:K,DataSource!U:U, '5027_'!F209, DataSource!G:G, "RON")</f>
        <v>0</v>
      </c>
      <c r="J209">
        <f>SUMIFS(DataSource!K:K, DataSource!U:U, '5027_'!F209, DataSource!G:G, "DEV")</f>
        <v>0</v>
      </c>
    </row>
    <row r="210" spans="2:13" x14ac:dyDescent="0.3">
      <c r="B210" t="s">
        <v>425</v>
      </c>
      <c r="F210">
        <v>291</v>
      </c>
      <c r="H210">
        <f>SUMIFS(DataSource!K:K,DataSource!U:U, '5027_'!F210, DataSource!G:G, "RON")</f>
        <v>0</v>
      </c>
      <c r="J210">
        <f>SUMIFS(DataSource!K:K, DataSource!U:U, '5027_'!F210, DataSource!G:G, "DEV")</f>
        <v>0</v>
      </c>
    </row>
    <row r="211" spans="2:13" x14ac:dyDescent="0.3">
      <c r="B211" t="s">
        <v>426</v>
      </c>
      <c r="F211">
        <v>292</v>
      </c>
      <c r="H211">
        <f>SUMIFS(DataSource!K:K,DataSource!U:U, '5027_'!F211, DataSource!G:G, "RON")</f>
        <v>0</v>
      </c>
      <c r="J211">
        <f>SUMIFS(DataSource!K:K, DataSource!U:U, '5027_'!F211, DataSource!G:G, "DEV")</f>
        <v>0</v>
      </c>
    </row>
    <row r="212" spans="2:13" x14ac:dyDescent="0.3">
      <c r="B212" t="s">
        <v>618</v>
      </c>
      <c r="F212">
        <v>293</v>
      </c>
      <c r="H212">
        <f>SUM(H213:I216)</f>
        <v>0</v>
      </c>
      <c r="J212">
        <f>SUM(J213:K216)</f>
        <v>0</v>
      </c>
      <c r="L212" t="str">
        <f>IF(H212=SUM(H213:I216),"ok","err")</f>
        <v>ok</v>
      </c>
      <c r="M212" t="str">
        <f>IF(J212=SUM(J213:K216),"ok","err")</f>
        <v>ok</v>
      </c>
    </row>
    <row r="213" spans="2:13" x14ac:dyDescent="0.3">
      <c r="B213" t="s">
        <v>428</v>
      </c>
      <c r="F213">
        <v>294</v>
      </c>
      <c r="H213">
        <f>SUMIFS(DataSource!K:K,DataSource!U:U, '5027_'!F213, DataSource!G:G, "RON")</f>
        <v>0</v>
      </c>
      <c r="J213">
        <f>SUMIFS(DataSource!K:K, DataSource!U:U, '5027_'!F213, DataSource!G:G, "DEV")</f>
        <v>0</v>
      </c>
    </row>
    <row r="214" spans="2:13" x14ac:dyDescent="0.3">
      <c r="B214" t="s">
        <v>429</v>
      </c>
      <c r="F214">
        <v>295</v>
      </c>
      <c r="H214">
        <f>SUMIFS(DataSource!K:K,DataSource!U:U, '5027_'!F214, DataSource!G:G, "RON")</f>
        <v>0</v>
      </c>
      <c r="J214">
        <f>SUMIFS(DataSource!K:K, DataSource!U:U, '5027_'!F214, DataSource!G:G, "DEV")</f>
        <v>0</v>
      </c>
    </row>
    <row r="215" spans="2:13" x14ac:dyDescent="0.3">
      <c r="B215" t="s">
        <v>430</v>
      </c>
      <c r="F215">
        <v>296</v>
      </c>
      <c r="H215">
        <f>SUMIFS(DataSource!K:K,DataSource!U:U, '5027_'!F215, DataSource!G:G, "RON")</f>
        <v>0</v>
      </c>
      <c r="J215">
        <f>SUMIFS(DataSource!K:K, DataSource!U:U, '5027_'!F215, DataSource!G:G, "DEV")</f>
        <v>0</v>
      </c>
    </row>
    <row r="216" spans="2:13" x14ac:dyDescent="0.3">
      <c r="B216" t="s">
        <v>431</v>
      </c>
      <c r="F216">
        <v>297</v>
      </c>
      <c r="H216">
        <f>SUMIFS(DataSource!K:K,DataSource!U:U, '5027_'!F216, DataSource!G:G, "RON")</f>
        <v>0</v>
      </c>
      <c r="J216">
        <f>SUMIFS(DataSource!K:K, DataSource!U:U, '5027_'!F216, DataSource!G:G, "DEV")</f>
        <v>0</v>
      </c>
    </row>
    <row r="217" spans="2:13" x14ac:dyDescent="0.3">
      <c r="B217" t="s">
        <v>619</v>
      </c>
      <c r="F217">
        <v>298</v>
      </c>
      <c r="H217">
        <f>SUM(H218,H221)</f>
        <v>0</v>
      </c>
      <c r="J217">
        <f>SUM(J218,J221)</f>
        <v>0</v>
      </c>
      <c r="L217" t="str">
        <f>IF(H217=H218+H221,"ok","err")</f>
        <v>ok</v>
      </c>
      <c r="M217" t="str">
        <f>IF(J217=J218+J221,"ok","err")</f>
        <v>ok</v>
      </c>
    </row>
    <row r="218" spans="2:13" x14ac:dyDescent="0.3">
      <c r="B218" t="s">
        <v>620</v>
      </c>
      <c r="F218">
        <v>299</v>
      </c>
      <c r="H218">
        <f>SUM(H219:I220)</f>
        <v>0</v>
      </c>
      <c r="J218">
        <f>SUM(J219:K220)</f>
        <v>0</v>
      </c>
      <c r="L218" t="str">
        <f>IF(H218=H219+H220,"ok","err")</f>
        <v>ok</v>
      </c>
      <c r="M218" t="str">
        <f>IF(J218=J219+J220,"ok","err")</f>
        <v>ok</v>
      </c>
    </row>
    <row r="219" spans="2:13" x14ac:dyDescent="0.3">
      <c r="B219" t="s">
        <v>433</v>
      </c>
      <c r="F219">
        <v>300</v>
      </c>
      <c r="H219">
        <f>SUMIFS(DataSource!K:K,DataSource!U:U, '5027_'!F219, DataSource!G:G, "RON")</f>
        <v>0</v>
      </c>
      <c r="J219">
        <f>SUMIFS(DataSource!K:K, DataSource!U:U, '5027_'!F219, DataSource!G:G, "DEV")</f>
        <v>0</v>
      </c>
    </row>
    <row r="220" spans="2:13" x14ac:dyDescent="0.3">
      <c r="B220" t="s">
        <v>434</v>
      </c>
      <c r="F220">
        <v>301</v>
      </c>
      <c r="H220">
        <f>SUMIFS(DataSource!K:K,DataSource!U:U, '5027_'!F220, DataSource!G:G, "RON")</f>
        <v>0</v>
      </c>
      <c r="J220">
        <f>SUMIFS(DataSource!K:K, DataSource!U:U, '5027_'!F220, DataSource!G:G, "DEV")</f>
        <v>0</v>
      </c>
    </row>
    <row r="221" spans="2:13" x14ac:dyDescent="0.3">
      <c r="B221" t="s">
        <v>435</v>
      </c>
      <c r="F221">
        <v>302</v>
      </c>
      <c r="H221">
        <f>SUMIFS(DataSource!K:K,DataSource!U:U, '5027_'!F221, DataSource!G:G, "RON")</f>
        <v>0</v>
      </c>
      <c r="J221">
        <f>SUMIFS(DataSource!K:K, DataSource!U:U, '5027_'!F221, DataSource!G:G, "DEV")</f>
        <v>0</v>
      </c>
    </row>
    <row r="222" spans="2:13" x14ac:dyDescent="0.3">
      <c r="B222" t="s">
        <v>621</v>
      </c>
      <c r="F222">
        <v>303</v>
      </c>
      <c r="H222">
        <f>SUM(H223:I224)</f>
        <v>0</v>
      </c>
      <c r="J222">
        <f>SUM(J223:K224)</f>
        <v>0</v>
      </c>
      <c r="L222" t="str">
        <f>IF(H222=H223+H224,"ok","err")</f>
        <v>ok</v>
      </c>
      <c r="M222" t="str">
        <f>IF(J222=J223+J224,"ok","err")</f>
        <v>ok</v>
      </c>
    </row>
    <row r="223" spans="2:13" x14ac:dyDescent="0.3">
      <c r="B223" t="s">
        <v>437</v>
      </c>
      <c r="F223">
        <v>304</v>
      </c>
      <c r="H223">
        <f>SUMIFS(DataSource!K:K, DataSource!U:U, '5027_'!F223, DataSource!G:G, "RON")</f>
        <v>0</v>
      </c>
      <c r="J223">
        <f>SUMIFS(DataSource!K:K, DataSource!U:U, '5027_'!F223, DataSource!G:G, "DEV")</f>
        <v>0</v>
      </c>
    </row>
    <row r="224" spans="2:13" x14ac:dyDescent="0.3">
      <c r="B224" t="s">
        <v>438</v>
      </c>
      <c r="F224">
        <v>305</v>
      </c>
      <c r="H224">
        <f>SUMIFS(DataSource!K:K, DataSource!U:U, '5027_'!F224, DataSource!G:G, "RON")</f>
        <v>0</v>
      </c>
      <c r="J224">
        <f>SUMIFS(DataSource!K:K, DataSource!U:U, '5027_'!F224, DataSource!G:G, "DEV")</f>
        <v>0</v>
      </c>
    </row>
    <row r="225" spans="2:13" x14ac:dyDescent="0.3">
      <c r="B225" t="s">
        <v>622</v>
      </c>
      <c r="F225">
        <v>306</v>
      </c>
      <c r="H225">
        <f>SUM(H226:I227)</f>
        <v>461860</v>
      </c>
      <c r="J225">
        <f>SUM(J226:K227)</f>
        <v>0</v>
      </c>
      <c r="L225" t="str">
        <f>IF(H225=H226+H227,"ok","err")</f>
        <v>ok</v>
      </c>
      <c r="M225" t="str">
        <f>IF(J225=J226+J227,"ok","err")</f>
        <v>ok</v>
      </c>
    </row>
    <row r="226" spans="2:13" x14ac:dyDescent="0.3">
      <c r="B226" t="s">
        <v>440</v>
      </c>
      <c r="F226">
        <v>307</v>
      </c>
      <c r="H226">
        <f>SUMIFS(DataSource!K:K, DataSource!U:U, '5027_'!F226, DataSource!G:G, "RON")</f>
        <v>461860</v>
      </c>
      <c r="J226">
        <f>SUMIFS(DataSource!K:K,DataSource!U:U, '5027_'!F226, DataSource!G:G, "DEV")</f>
        <v>0</v>
      </c>
    </row>
    <row r="227" spans="2:13" x14ac:dyDescent="0.3">
      <c r="B227" t="s">
        <v>441</v>
      </c>
      <c r="F227">
        <v>308</v>
      </c>
      <c r="H227">
        <f>SUMIFS(DataSource!K:K, DataSource!U:U, '5027_'!F227, DataSource!G:G, "RON")</f>
        <v>0</v>
      </c>
      <c r="J227">
        <f>SUMIFS(DataSource!K:K,DataSource!U:U, '5027_'!F227, DataSource!G:G, "DEV")</f>
        <v>0</v>
      </c>
    </row>
    <row r="228" spans="2:13" x14ac:dyDescent="0.3">
      <c r="B228" t="s">
        <v>631</v>
      </c>
      <c r="F228">
        <v>309</v>
      </c>
      <c r="H228">
        <f>SUM(H229:I230)</f>
        <v>0</v>
      </c>
      <c r="J228">
        <f>SUM(J229:K230)</f>
        <v>0</v>
      </c>
      <c r="L228" t="str">
        <f>IF(H228=H229+H230,"ok","err")</f>
        <v>ok</v>
      </c>
      <c r="M228" t="str">
        <f>IF(J228=J229+J230,"ok","err")</f>
        <v>ok</v>
      </c>
    </row>
    <row r="229" spans="2:13" x14ac:dyDescent="0.3">
      <c r="B229" t="s">
        <v>443</v>
      </c>
      <c r="F229">
        <v>310</v>
      </c>
      <c r="H229">
        <f>SUMIFS(DataSource!K:K,DataSource!U:U, '5027_'!F229, DataSource!G:G, "RON")</f>
        <v>0</v>
      </c>
      <c r="J229">
        <f>SUMIFS(DataSource!K:K,DataSource!U:U, '5027_'!F229, DataSource!G:G, "DEV")</f>
        <v>0</v>
      </c>
    </row>
    <row r="230" spans="2:13" x14ac:dyDescent="0.3">
      <c r="B230" t="s">
        <v>444</v>
      </c>
      <c r="F230">
        <v>311</v>
      </c>
      <c r="H230">
        <f>SUMIFS(DataSource!K:K,DataSource!U:U, '5027_'!F230, DataSource!G:G, "RON")</f>
        <v>0</v>
      </c>
      <c r="J230">
        <f>SUMIFS(DataSource!K:K,DataSource!U:U, '5027_'!F230, DataSource!G:G, "DEV")</f>
        <v>0</v>
      </c>
    </row>
    <row r="231" spans="2:13" x14ac:dyDescent="0.3">
      <c r="B231" t="s">
        <v>624</v>
      </c>
      <c r="F231">
        <v>312</v>
      </c>
      <c r="H231">
        <f>SUMIFS(DataSource!K:K,DataSource!U:U, '5027_'!F231, DataSource!G:G, "RON")</f>
        <v>0</v>
      </c>
      <c r="J231">
        <f>SUMIFS(DataSource!K:K,DataSource!U:U, '5027_'!F231, DataSource!G:G, "DEV")</f>
        <v>0</v>
      </c>
    </row>
    <row r="232" spans="2:13" x14ac:dyDescent="0.3">
      <c r="B232" t="s">
        <v>625</v>
      </c>
      <c r="F232">
        <v>313</v>
      </c>
      <c r="H232">
        <f>SUMIFS(DataSource!K:K,DataSource!U:U, '5027_'!F232, DataSource!G:G, "RON")</f>
        <v>0</v>
      </c>
      <c r="J232">
        <f>SUMIFS(DataSource!K:K,DataSource!U:U, '5027_'!F232, DataSource!G:G, "DEV")</f>
        <v>0</v>
      </c>
    </row>
    <row r="233" spans="2:13" x14ac:dyDescent="0.3">
      <c r="B233" t="s">
        <v>676</v>
      </c>
      <c r="F233">
        <v>316</v>
      </c>
      <c r="H233">
        <f>SUMIFS(DataSource!K:K,DataSource!U:U, '5027_'!F233, DataSource!G:G, "RON")</f>
        <v>0</v>
      </c>
      <c r="J233">
        <f>SUMIFS(DataSource!K:K,DataSource!U:U, '5027_'!F233, DataSource!G:G, "DEV")</f>
        <v>0</v>
      </c>
    </row>
    <row r="234" spans="2:13" x14ac:dyDescent="0.3">
      <c r="B234" t="s">
        <v>627</v>
      </c>
      <c r="F234">
        <v>317</v>
      </c>
      <c r="H234">
        <f>SUMIFS(DataSource!K:K,DataSource!U:U, '5027_'!F234, DataSource!G:G, "RON")</f>
        <v>0</v>
      </c>
      <c r="J234">
        <f>SUMIFS(DataSource!K:K,DataSource!U:U, '5027_'!F234, DataSource!G:G, "DEV")</f>
        <v>0</v>
      </c>
    </row>
    <row r="235" spans="2:13" x14ac:dyDescent="0.3">
      <c r="B235" t="s">
        <v>628</v>
      </c>
      <c r="F235">
        <v>320</v>
      </c>
      <c r="H235">
        <f>SUMIFS(DataSource!K:K,DataSource!U:U, '5027_'!F235, DataSource!G:G, "RON")</f>
        <v>0</v>
      </c>
      <c r="J235">
        <f>SUMIFS(DataSource!K:K,DataSource!U:U, '5027_'!F235, DataSource!G:G, "DEV")</f>
        <v>0</v>
      </c>
    </row>
    <row r="236" spans="2:13" x14ac:dyDescent="0.3">
      <c r="B236" t="s">
        <v>672</v>
      </c>
      <c r="F236">
        <v>321</v>
      </c>
      <c r="H236">
        <f>SUM(H237,H279)</f>
        <v>0</v>
      </c>
      <c r="J236">
        <f>SUM(J237,J279)</f>
        <v>0</v>
      </c>
      <c r="L236" t="str">
        <f>IF(H236=H237+H279,"ok","err")</f>
        <v>ok</v>
      </c>
      <c r="M236" t="str">
        <f>IF(J236=J237+J279,"ok","err")</f>
        <v>ok</v>
      </c>
    </row>
    <row r="237" spans="2:13" x14ac:dyDescent="0.3">
      <c r="B237" t="s">
        <v>643</v>
      </c>
      <c r="F237">
        <v>322</v>
      </c>
      <c r="H237">
        <f>SUM(H238,H255,H260,H265,H268,H271,H274:I278)</f>
        <v>0</v>
      </c>
      <c r="J237">
        <f>SUM(J238,J255,J260,J265,J268,J271,J274:K278)</f>
        <v>0</v>
      </c>
      <c r="L237" t="str">
        <f>IF(H237=H238+H255+H260+H265+H268+H271+H274+H275+H276+H277+H278,"ok","err")</f>
        <v>ok</v>
      </c>
      <c r="M237" t="str">
        <f>IF(J237=J238+J255+J260+J265+J268+J271+J274+J275+J276+J277+J278,"ok","err")</f>
        <v>ok</v>
      </c>
    </row>
    <row r="238" spans="2:13" x14ac:dyDescent="0.3">
      <c r="B238" t="s">
        <v>617</v>
      </c>
      <c r="F238">
        <v>323</v>
      </c>
      <c r="H238">
        <f>SUM(H239:I241,H253:I254)</f>
        <v>0</v>
      </c>
      <c r="J238">
        <f>SUM(J239:K241,J253,J254)</f>
        <v>0</v>
      </c>
      <c r="L238" t="str">
        <f>IF(H238=H239+H240+H241+H253+H254,"ok","err")</f>
        <v>ok</v>
      </c>
      <c r="M238" t="str">
        <f>IF(J238=J239+J240+J241+J253+J254,"ok","err")</f>
        <v>ok</v>
      </c>
    </row>
    <row r="239" spans="2:13" x14ac:dyDescent="0.3">
      <c r="B239" t="s">
        <v>422</v>
      </c>
      <c r="F239">
        <v>324</v>
      </c>
      <c r="H239">
        <f>SUMIFS(DataSource!K:K, DataSource!U:U, '5027_'!F239, DataSource!G:G, "RON")</f>
        <v>0</v>
      </c>
      <c r="J239">
        <f>SUMIFS(DataSource!K:K, DataSource!U:U, '5027_'!F239, DataSource!G:G, "DEV")</f>
        <v>0</v>
      </c>
    </row>
    <row r="240" spans="2:13" x14ac:dyDescent="0.3">
      <c r="B240" t="s">
        <v>423</v>
      </c>
      <c r="F240">
        <v>325</v>
      </c>
      <c r="H240">
        <f>SUMIFS(DataSource!K:K, DataSource!U:U, '5027_'!F240, DataSource!G:G, "RON")</f>
        <v>0</v>
      </c>
      <c r="J240">
        <f>SUMIFS(DataSource!K:K, DataSource!U:U, '5027_'!F240, DataSource!G:G, "DEV")</f>
        <v>0</v>
      </c>
    </row>
    <row r="241" spans="2:13" x14ac:dyDescent="0.3">
      <c r="B241" t="s">
        <v>424</v>
      </c>
      <c r="F241">
        <v>326</v>
      </c>
      <c r="H241">
        <f>SUMIFS(DataSource!K:K, DataSource!U:U, '5027_'!F241, DataSource!G:G, "RON")</f>
        <v>0</v>
      </c>
      <c r="J241">
        <f>SUMIFS(DataSource!K:K, DataSource!U:U, '5027_'!F241, DataSource!G:G, "DEV")</f>
        <v>0</v>
      </c>
    </row>
    <row r="245" spans="2:13" x14ac:dyDescent="0.3">
      <c r="B245" t="s">
        <v>609</v>
      </c>
      <c r="I245" t="s">
        <v>391</v>
      </c>
      <c r="J245" t="s">
        <v>451</v>
      </c>
      <c r="K245" t="s">
        <v>393</v>
      </c>
    </row>
    <row r="246" spans="2:13" x14ac:dyDescent="0.3">
      <c r="B246" t="s">
        <v>671</v>
      </c>
      <c r="I246" t="s">
        <v>394</v>
      </c>
      <c r="J246" t="s">
        <v>452</v>
      </c>
      <c r="K246" t="s">
        <v>393</v>
      </c>
    </row>
    <row r="247" spans="2:13" x14ac:dyDescent="0.3">
      <c r="B247" t="s">
        <v>453</v>
      </c>
      <c r="G247">
        <v>1</v>
      </c>
      <c r="I247" t="s">
        <v>396</v>
      </c>
      <c r="J247" t="s">
        <v>454</v>
      </c>
      <c r="K247" t="s">
        <v>398</v>
      </c>
    </row>
    <row r="249" spans="2:13" x14ac:dyDescent="0.3">
      <c r="B249" t="s">
        <v>666</v>
      </c>
      <c r="K249" t="s">
        <v>400</v>
      </c>
    </row>
    <row r="250" spans="2:13" x14ac:dyDescent="0.3">
      <c r="F250" t="s">
        <v>402</v>
      </c>
      <c r="H250" t="s">
        <v>612</v>
      </c>
      <c r="J250" t="s">
        <v>613</v>
      </c>
    </row>
    <row r="252" spans="2:13" x14ac:dyDescent="0.3">
      <c r="B252" t="s">
        <v>62</v>
      </c>
      <c r="F252" t="s">
        <v>45</v>
      </c>
      <c r="H252">
        <v>1</v>
      </c>
      <c r="J252">
        <v>2</v>
      </c>
    </row>
    <row r="253" spans="2:13" x14ac:dyDescent="0.3">
      <c r="B253" t="s">
        <v>425</v>
      </c>
      <c r="F253">
        <v>327</v>
      </c>
      <c r="H253">
        <f>SUMIFS(DataSource!K:K, DataSource!U:U, '5027_'!F253, DataSource!G:G, "RON")</f>
        <v>0</v>
      </c>
      <c r="J253">
        <f>SUMIFS(DataSource!K:K,DataSource!U:U, '5027_'!F253, DataSource!G:G, "DEV")</f>
        <v>0</v>
      </c>
    </row>
    <row r="254" spans="2:13" x14ac:dyDescent="0.3">
      <c r="B254" t="s">
        <v>426</v>
      </c>
      <c r="F254">
        <v>328</v>
      </c>
      <c r="H254">
        <f>SUMIFS(DataSource!K:K, DataSource!U:U, '5027_'!F254, DataSource!G:G, "RON")</f>
        <v>0</v>
      </c>
      <c r="J254">
        <f>SUMIFS(DataSource!K:K,DataSource!U:U, '5027_'!F254, DataSource!G:G, "DEV")</f>
        <v>0</v>
      </c>
    </row>
    <row r="255" spans="2:13" x14ac:dyDescent="0.3">
      <c r="B255" t="s">
        <v>618</v>
      </c>
      <c r="F255">
        <v>329</v>
      </c>
      <c r="H255">
        <f>SUM(H256:I259)</f>
        <v>0</v>
      </c>
      <c r="J255">
        <f>SUM(J256:K259)</f>
        <v>0</v>
      </c>
      <c r="L255" t="str">
        <f>IF(H255=SUM(H256:I259),"ok","err")</f>
        <v>ok</v>
      </c>
      <c r="M255" t="str">
        <f>IF(J255=SUM(J256:K259),"ok","err")</f>
        <v>ok</v>
      </c>
    </row>
    <row r="256" spans="2:13" x14ac:dyDescent="0.3">
      <c r="B256" t="s">
        <v>428</v>
      </c>
      <c r="F256">
        <v>330</v>
      </c>
      <c r="J256">
        <f>SUMIFS(DataSource!K:K, DataSource!U:U, '5027_'!F256, DataSource!G:G, "DEV")</f>
        <v>0</v>
      </c>
    </row>
    <row r="257" spans="2:13" x14ac:dyDescent="0.3">
      <c r="B257" t="s">
        <v>429</v>
      </c>
      <c r="F257">
        <v>331</v>
      </c>
      <c r="H257">
        <f>SUMIFS(DataSource!K:K, DataSource!U:U, '5027_'!F257, DataSource!G:G, "RON")</f>
        <v>0</v>
      </c>
      <c r="J257">
        <f>SUMIFS(DataSource!K:K, DataSource!U:U, '5027_'!F257, DataSource!G:G, "DEV")</f>
        <v>0</v>
      </c>
    </row>
    <row r="258" spans="2:13" x14ac:dyDescent="0.3">
      <c r="B258" t="s">
        <v>430</v>
      </c>
      <c r="F258">
        <v>332</v>
      </c>
      <c r="H258">
        <f>SUMIFS(DataSource!K:K, DataSource!U:U, '5027_'!F258, DataSource!G:G, "RON")</f>
        <v>0</v>
      </c>
      <c r="J258">
        <f>SUMIFS(DataSource!K:K, DataSource!U:U, '5027_'!F258, DataSource!G:G, "DEV")</f>
        <v>0</v>
      </c>
    </row>
    <row r="259" spans="2:13" x14ac:dyDescent="0.3">
      <c r="B259" t="s">
        <v>431</v>
      </c>
      <c r="F259">
        <v>333</v>
      </c>
      <c r="H259">
        <f>SUMIFS(DataSource!K:K, DataSource!U:U, '5027_'!F259, DataSource!G:G, "RON")</f>
        <v>0</v>
      </c>
      <c r="J259">
        <f>SUMIFS(DataSource!K:K, DataSource!U:U, '5027_'!F259, DataSource!G:G, "DEV")</f>
        <v>0</v>
      </c>
    </row>
    <row r="260" spans="2:13" x14ac:dyDescent="0.3">
      <c r="B260" t="s">
        <v>619</v>
      </c>
      <c r="F260">
        <v>334</v>
      </c>
      <c r="H260">
        <f>SUM(H261,H264)</f>
        <v>0</v>
      </c>
      <c r="J260">
        <f>SUM(J261,J264)</f>
        <v>0</v>
      </c>
      <c r="L260" t="str">
        <f>IF(H260=H261+H264,"ok","err")</f>
        <v>ok</v>
      </c>
      <c r="M260" t="str">
        <f>IF(J260=J261+J264,"ok","err")</f>
        <v>ok</v>
      </c>
    </row>
    <row r="261" spans="2:13" x14ac:dyDescent="0.3">
      <c r="B261" t="s">
        <v>620</v>
      </c>
      <c r="F261">
        <v>335</v>
      </c>
      <c r="H261">
        <f>SUM(H262:I263)</f>
        <v>0</v>
      </c>
      <c r="J261">
        <f>SUM(J262:K263)</f>
        <v>0</v>
      </c>
      <c r="L261" t="str">
        <f>IF(H261=H262+H263,"ok","err")</f>
        <v>ok</v>
      </c>
      <c r="M261" t="str">
        <f>IF(J261=J262+J263,"ok","err")</f>
        <v>ok</v>
      </c>
    </row>
    <row r="262" spans="2:13" x14ac:dyDescent="0.3">
      <c r="B262" t="s">
        <v>433</v>
      </c>
      <c r="F262">
        <v>336</v>
      </c>
      <c r="H262">
        <f>SUMIFS(DataSource!K:K, DataSource!U:U, '5027_'!F262, DataSource!G:G, "RON")</f>
        <v>0</v>
      </c>
      <c r="J262">
        <f>SUMIFS(DataSource!K:K, DataSource!U:U, '5027_'!F262, DataSource!G:G, "DEV")</f>
        <v>0</v>
      </c>
    </row>
    <row r="263" spans="2:13" x14ac:dyDescent="0.3">
      <c r="B263" t="s">
        <v>434</v>
      </c>
      <c r="F263">
        <v>337</v>
      </c>
      <c r="H263">
        <f>SUMIFS(DataSource!K:K, DataSource!U:U, '5027_'!F263, DataSource!G:G, "RON")</f>
        <v>0</v>
      </c>
      <c r="J263">
        <f>SUMIFS(DataSource!K:K, DataSource!U:U, '5027_'!F263, DataSource!G:G, "DEV")</f>
        <v>0</v>
      </c>
    </row>
    <row r="264" spans="2:13" x14ac:dyDescent="0.3">
      <c r="B264" t="s">
        <v>435</v>
      </c>
      <c r="F264">
        <v>338</v>
      </c>
      <c r="H264">
        <f>SUMIFS(DataSource!K:K, DataSource!U:U, '5027_'!F264, DataSource!G:G, "RON")</f>
        <v>0</v>
      </c>
      <c r="J264">
        <f>SUMIFS(DataSource!K:K, DataSource!U:U, '5027_'!F264, DataSource!G:G, "DEV")</f>
        <v>0</v>
      </c>
    </row>
    <row r="265" spans="2:13" x14ac:dyDescent="0.3">
      <c r="B265" t="s">
        <v>621</v>
      </c>
      <c r="F265">
        <v>339</v>
      </c>
      <c r="H265">
        <f>SUM(H266:I267)</f>
        <v>0</v>
      </c>
      <c r="J265">
        <f>SUM(J266:K267)</f>
        <v>0</v>
      </c>
      <c r="L265" t="str">
        <f>IF(H265=H266+H267,"ok","err")</f>
        <v>ok</v>
      </c>
      <c r="M265" t="str">
        <f>IF(J265=J266+J267,"ok","err")</f>
        <v>ok</v>
      </c>
    </row>
    <row r="266" spans="2:13" x14ac:dyDescent="0.3">
      <c r="B266" t="s">
        <v>437</v>
      </c>
      <c r="F266">
        <v>340</v>
      </c>
      <c r="H266">
        <f>SUMIFS(DataSource!K:K, DataSource!U:U, '5027_'!F266, DataSource!G:G, "RON")</f>
        <v>0</v>
      </c>
      <c r="J266">
        <f>SUMIFS(DataSource!K:K, DataSource!U:U, '5027_'!F266, DataSource!G:G, "DEV")</f>
        <v>0</v>
      </c>
    </row>
    <row r="267" spans="2:13" x14ac:dyDescent="0.3">
      <c r="B267" t="s">
        <v>438</v>
      </c>
      <c r="F267">
        <v>341</v>
      </c>
      <c r="H267">
        <f>SUMIFS(DataSource!K:K, DataSource!U:U, '5027_'!F267, DataSource!G:G, "RON")</f>
        <v>0</v>
      </c>
      <c r="J267">
        <f>SUMIFS(DataSource!K:K, DataSource!U:U, '5027_'!F267, DataSource!G:G, "DEV")</f>
        <v>0</v>
      </c>
    </row>
    <row r="268" spans="2:13" x14ac:dyDescent="0.3">
      <c r="B268" t="s">
        <v>622</v>
      </c>
      <c r="F268">
        <v>342</v>
      </c>
      <c r="H268">
        <f>SUM(H269:I270)</f>
        <v>0</v>
      </c>
      <c r="J268">
        <f>SUM(J269:K270)</f>
        <v>0</v>
      </c>
      <c r="L268" t="str">
        <f>IF(H268=H269+H270,"ok","err")</f>
        <v>ok</v>
      </c>
      <c r="M268" t="str">
        <f>IF(J268=J269+J270,"ok","err")</f>
        <v>ok</v>
      </c>
    </row>
    <row r="269" spans="2:13" x14ac:dyDescent="0.3">
      <c r="B269" t="s">
        <v>440</v>
      </c>
      <c r="F269">
        <v>343</v>
      </c>
      <c r="H269">
        <f>SUMIFS(DataSource!K:K, DataSource!U:U, '5027_'!F269, DataSource!G:G, "RON")</f>
        <v>0</v>
      </c>
      <c r="J269">
        <f>SUMIFS(DataSource!K:K, DataSource!U:U, '5027_'!F269, DataSource!G:G, "DEV")</f>
        <v>0</v>
      </c>
    </row>
    <row r="270" spans="2:13" x14ac:dyDescent="0.3">
      <c r="B270" t="s">
        <v>441</v>
      </c>
      <c r="F270">
        <v>344</v>
      </c>
      <c r="H270">
        <f>SUMIFS(DataSource!K:K, DataSource!U:U, '5027_'!F270, DataSource!G:G, "RON")</f>
        <v>0</v>
      </c>
      <c r="J270">
        <f>SUMIFS(DataSource!K:K, DataSource!U:U, '5027_'!F270, DataSource!G:G, "DEV")</f>
        <v>0</v>
      </c>
    </row>
    <row r="271" spans="2:13" x14ac:dyDescent="0.3">
      <c r="B271" t="s">
        <v>631</v>
      </c>
      <c r="F271">
        <v>345</v>
      </c>
      <c r="H271">
        <f>SUM(H272:I273)</f>
        <v>0</v>
      </c>
      <c r="J271">
        <f>SUM(J272:K273)</f>
        <v>0</v>
      </c>
      <c r="L271" t="str">
        <f>IF(H271=H272+H273,"ok","err")</f>
        <v>ok</v>
      </c>
      <c r="M271" t="str">
        <f>IF(J271=J272+J273,"ok","err")</f>
        <v>ok</v>
      </c>
    </row>
    <row r="272" spans="2:13" x14ac:dyDescent="0.3">
      <c r="B272" t="s">
        <v>443</v>
      </c>
      <c r="F272">
        <v>346</v>
      </c>
      <c r="H272">
        <f>SUMIFS(DataSource!K:K, DataSource!U:U, '5027_'!F272, DataSource!G:G, "RON")</f>
        <v>0</v>
      </c>
      <c r="J272">
        <f>SUMIFS(DataSource!K:K,DataSource!U:U, '5027_'!F272, DataSource!G:G, "DEV")</f>
        <v>0</v>
      </c>
    </row>
    <row r="273" spans="2:13" x14ac:dyDescent="0.3">
      <c r="B273" t="s">
        <v>444</v>
      </c>
      <c r="F273">
        <v>347</v>
      </c>
      <c r="H273">
        <f>SUMIFS(DataSource!K:K, DataSource!U:U, '5027_'!F273, DataSource!G:G, "RON")</f>
        <v>0</v>
      </c>
      <c r="J273">
        <f>SUMIFS(DataSource!K:K,DataSource!U:U, '5027_'!F273, DataSource!G:G, "DEV")</f>
        <v>0</v>
      </c>
    </row>
    <row r="274" spans="2:13" x14ac:dyDescent="0.3">
      <c r="B274" t="s">
        <v>624</v>
      </c>
      <c r="F274">
        <v>348</v>
      </c>
      <c r="H274">
        <f>SUMIFS(DataSource!K:K, DataSource!U:U, '5027_'!F274, DataSource!G:G, "RON")</f>
        <v>0</v>
      </c>
      <c r="J274">
        <f>SUMIFS(DataSource!K:K,DataSource!U:U, '5027_'!F274, DataSource!G:G, "DEV")</f>
        <v>0</v>
      </c>
    </row>
    <row r="275" spans="2:13" x14ac:dyDescent="0.3">
      <c r="B275" t="s">
        <v>625</v>
      </c>
      <c r="F275">
        <v>349</v>
      </c>
      <c r="H275">
        <f>SUMIFS(DataSource!K:K, DataSource!U:U, '5027_'!F275, DataSource!G:G, "RON")</f>
        <v>0</v>
      </c>
      <c r="J275">
        <f>SUMIFS(DataSource!K:K,DataSource!U:U, '5027_'!F275, DataSource!G:G, "DEV")</f>
        <v>0</v>
      </c>
    </row>
    <row r="276" spans="2:13" x14ac:dyDescent="0.3">
      <c r="B276" t="s">
        <v>626</v>
      </c>
      <c r="F276">
        <v>352</v>
      </c>
      <c r="H276">
        <f>SUMIFS(DataSource!K:K, DataSource!U:U, '5027_'!F276, DataSource!G:G, "RON")</f>
        <v>0</v>
      </c>
      <c r="J276">
        <f>SUMIFS(DataSource!K:K,DataSource!U:U, '5027_'!F276, DataSource!G:G, "DEV")</f>
        <v>0</v>
      </c>
    </row>
    <row r="277" spans="2:13" x14ac:dyDescent="0.3">
      <c r="B277" t="s">
        <v>627</v>
      </c>
      <c r="F277">
        <v>353</v>
      </c>
      <c r="H277">
        <f>SUMIFS(DataSource!K:K, DataSource!U:U, '5027_'!F277, DataSource!G:G, "RON")</f>
        <v>0</v>
      </c>
      <c r="J277">
        <f>SUMIFS(DataSource!K:K,DataSource!U:U, '5027_'!F277, DataSource!G:G, "DEV")</f>
        <v>0</v>
      </c>
    </row>
    <row r="278" spans="2:13" x14ac:dyDescent="0.3">
      <c r="B278" t="s">
        <v>628</v>
      </c>
      <c r="F278">
        <v>356</v>
      </c>
      <c r="H278">
        <f>SUMIFS(DataSource!K:K, DataSource!U:U, '5027_'!F278, DataSource!G:G, "RON")</f>
        <v>0</v>
      </c>
      <c r="J278">
        <f>SUMIFS(DataSource!K:K,DataSource!U:U, '5027_'!F278, DataSource!G:G, "DEV")</f>
        <v>0</v>
      </c>
    </row>
    <row r="279" spans="2:13" x14ac:dyDescent="0.3">
      <c r="B279" t="s">
        <v>645</v>
      </c>
      <c r="F279">
        <v>357</v>
      </c>
      <c r="H279">
        <f>SUM(H280,H286,H291,H296,H299,H313,H316:I320)</f>
        <v>0</v>
      </c>
      <c r="J279">
        <f>SUM(J280,J286,J291,J296,J299,J313,J316:K320)</f>
        <v>0</v>
      </c>
      <c r="L279" t="str">
        <f>IF(H279=H280+H286+H291+H296+H299+H313+H316+H317+H318+H319+H320,"ok","err")</f>
        <v>ok</v>
      </c>
      <c r="M279" t="str">
        <f>IF(J279=J280+J286+J291+J296+J299+J313+J316+J317+J318+J319+J320,"ok","err")</f>
        <v>ok</v>
      </c>
    </row>
    <row r="280" spans="2:13" x14ac:dyDescent="0.3">
      <c r="B280" t="s">
        <v>617</v>
      </c>
      <c r="F280">
        <v>358</v>
      </c>
      <c r="H280">
        <f>SUM(H281:I285)</f>
        <v>0</v>
      </c>
      <c r="J280">
        <f>SUM(J281:K285)</f>
        <v>0</v>
      </c>
      <c r="L280" t="str">
        <f>IF(H280=SUM(H281:I285),"ok","err")</f>
        <v>ok</v>
      </c>
      <c r="M280" t="str">
        <f>IF(J280=SUM(J281:K285),"ok","err")</f>
        <v>ok</v>
      </c>
    </row>
    <row r="281" spans="2:13" x14ac:dyDescent="0.3">
      <c r="B281" t="s">
        <v>422</v>
      </c>
      <c r="F281">
        <v>359</v>
      </c>
      <c r="H281">
        <f>SUMIFS(DataSource!K:K, DataSource!U:U, '5027_'!F281, DataSource!G:G, "RON")</f>
        <v>0</v>
      </c>
      <c r="J281">
        <f>SUMIFS(DataSource!K:K, DataSource!U:U, '5027_'!F281, DataSource!G:G, "DEV")</f>
        <v>0</v>
      </c>
    </row>
    <row r="282" spans="2:13" x14ac:dyDescent="0.3">
      <c r="B282" t="s">
        <v>423</v>
      </c>
      <c r="F282">
        <v>360</v>
      </c>
      <c r="H282">
        <f>SUMIFS(DataSource!K:K, DataSource!U:U, '5027_'!F282, DataSource!G:G, "RON")</f>
        <v>0</v>
      </c>
      <c r="J282">
        <f>SUMIFS(DataSource!K:K, DataSource!U:U, '5027_'!F282, DataSource!G:G, "DEV")</f>
        <v>0</v>
      </c>
    </row>
    <row r="283" spans="2:13" x14ac:dyDescent="0.3">
      <c r="B283" t="s">
        <v>424</v>
      </c>
      <c r="F283">
        <v>361</v>
      </c>
      <c r="H283">
        <f>SUMIFS(DataSource!K:K, DataSource!U:U, '5027_'!F283, DataSource!G:G, "RON")</f>
        <v>0</v>
      </c>
      <c r="J283">
        <f>SUMIFS(DataSource!K:K, DataSource!U:U, '5027_'!F283, DataSource!G:G, "DEV")</f>
        <v>0</v>
      </c>
    </row>
    <row r="284" spans="2:13" x14ac:dyDescent="0.3">
      <c r="B284" t="s">
        <v>425</v>
      </c>
      <c r="F284">
        <v>362</v>
      </c>
      <c r="H284">
        <f>SUMIFS(DataSource!K:K, DataSource!U:U, '5027_'!F284, DataSource!G:G, "RON")</f>
        <v>0</v>
      </c>
      <c r="J284">
        <f>SUMIFS(DataSource!K:K, DataSource!U:U, '5027_'!F284, DataSource!G:G, "DEV")</f>
        <v>0</v>
      </c>
    </row>
    <row r="285" spans="2:13" x14ac:dyDescent="0.3">
      <c r="B285" t="s">
        <v>426</v>
      </c>
      <c r="F285">
        <v>363</v>
      </c>
      <c r="H285">
        <f>SUMIFS(DataSource!K:K, DataSource!U:U, '5027_'!F285, DataSource!G:G, "RON")</f>
        <v>0</v>
      </c>
      <c r="J285">
        <f>SUMIFS(DataSource!K:K, DataSource!U:U, '5027_'!F285, DataSource!G:G, "DEV")</f>
        <v>0</v>
      </c>
    </row>
    <row r="286" spans="2:13" x14ac:dyDescent="0.3">
      <c r="B286" t="s">
        <v>618</v>
      </c>
      <c r="F286">
        <v>364</v>
      </c>
      <c r="H286">
        <f>SUM(H287:I290)</f>
        <v>0</v>
      </c>
      <c r="J286">
        <f>SUM(J287:K290)</f>
        <v>0</v>
      </c>
      <c r="L286" t="str">
        <f>IF(H286=SUM(H287:I290),"ok","err")</f>
        <v>ok</v>
      </c>
      <c r="M286" t="str">
        <f>IF(J286=SUM(J287:K290),"ok","err")</f>
        <v>ok</v>
      </c>
    </row>
    <row r="287" spans="2:13" x14ac:dyDescent="0.3">
      <c r="B287" t="s">
        <v>428</v>
      </c>
      <c r="F287">
        <v>365</v>
      </c>
      <c r="H287">
        <f>SUMIFS(DataSource!K:K, DataSource!U:U, '5027_'!F287, DataSource!G:G, "RON")</f>
        <v>0</v>
      </c>
      <c r="J287">
        <f>SUMIFS(DataSource!K:K, DataSource!U:U, '5027_'!F287, DataSource!G:G, "DEV")</f>
        <v>0</v>
      </c>
    </row>
    <row r="288" spans="2:13" x14ac:dyDescent="0.3">
      <c r="B288" t="s">
        <v>429</v>
      </c>
      <c r="F288">
        <v>366</v>
      </c>
      <c r="H288">
        <f>SUMIFS(DataSource!K:K, DataSource!U:U, '5027_'!F288, DataSource!G:G, "RON")</f>
        <v>0</v>
      </c>
      <c r="J288">
        <f>SUMIFS(DataSource!K:K, DataSource!U:U, '5027_'!F288, DataSource!G:G, "DEV")</f>
        <v>0</v>
      </c>
    </row>
    <row r="289" spans="2:13" x14ac:dyDescent="0.3">
      <c r="B289" t="s">
        <v>430</v>
      </c>
      <c r="F289">
        <v>367</v>
      </c>
      <c r="H289">
        <f>SUMIFS(DataSource!K:K, DataSource!U:U, '5027_'!F289, DataSource!G:G, "RON")</f>
        <v>0</v>
      </c>
      <c r="J289">
        <f>SUMIFS(DataSource!K:K, DataSource!U:U, '5027_'!F289, DataSource!G:G, "DEV")</f>
        <v>0</v>
      </c>
    </row>
    <row r="290" spans="2:13" x14ac:dyDescent="0.3">
      <c r="B290" t="s">
        <v>431</v>
      </c>
      <c r="F290">
        <v>368</v>
      </c>
      <c r="H290">
        <f>SUMIFS(DataSource!K:K, DataSource!U:U, '5027_'!F290, DataSource!G:G, "RON")</f>
        <v>0</v>
      </c>
      <c r="J290">
        <f>SUMIFS(DataSource!K:K, DataSource!U:U, '5027_'!F290, DataSource!G:G, "DEV")</f>
        <v>0</v>
      </c>
    </row>
    <row r="291" spans="2:13" x14ac:dyDescent="0.3">
      <c r="B291" t="s">
        <v>619</v>
      </c>
      <c r="F291">
        <v>369</v>
      </c>
      <c r="H291">
        <f>SUM(H292,H295)</f>
        <v>0</v>
      </c>
      <c r="J291">
        <f>SUM(J292,J295)</f>
        <v>0</v>
      </c>
      <c r="L291" t="str">
        <f>IF(H291=H292+H295,"ok","err")</f>
        <v>ok</v>
      </c>
      <c r="M291" t="str">
        <f>IF(J291=J292+J295,"ok","err")</f>
        <v>ok</v>
      </c>
    </row>
    <row r="292" spans="2:13" x14ac:dyDescent="0.3">
      <c r="B292" t="s">
        <v>620</v>
      </c>
      <c r="F292">
        <v>370</v>
      </c>
      <c r="H292">
        <f>SUM(H293:I294)</f>
        <v>0</v>
      </c>
      <c r="J292">
        <f>SUM(J293:K294)</f>
        <v>0</v>
      </c>
      <c r="L292" t="str">
        <f>IF(H292=H293+H294,"ok","err")</f>
        <v>ok</v>
      </c>
      <c r="M292" t="str">
        <f>IF(J292=J293+J294,"ok","err")</f>
        <v>ok</v>
      </c>
    </row>
    <row r="293" spans="2:13" x14ac:dyDescent="0.3">
      <c r="B293" t="s">
        <v>433</v>
      </c>
      <c r="F293">
        <v>371</v>
      </c>
      <c r="H293">
        <f>SUMIFS(DataSource!K:K,DataSource!U:U, '5027_'!F293, DataSource!G:G, "RON")</f>
        <v>0</v>
      </c>
      <c r="J293">
        <f>SUMIFS(DataSource!K:K,DataSource!U:U, '5027_'!F293, DataSource!G:G, "DEV")</f>
        <v>0</v>
      </c>
    </row>
    <row r="294" spans="2:13" x14ac:dyDescent="0.3">
      <c r="B294" t="s">
        <v>434</v>
      </c>
      <c r="F294">
        <v>372</v>
      </c>
      <c r="H294">
        <f>SUMIFS(DataSource!K:K,DataSource!U:U, '5027_'!F294, DataSource!G:G, "RON")</f>
        <v>0</v>
      </c>
      <c r="J294">
        <f>SUMIFS(DataSource!K:K,DataSource!U:U, '5027_'!F294, DataSource!G:G, "DEV")</f>
        <v>0</v>
      </c>
    </row>
    <row r="295" spans="2:13" x14ac:dyDescent="0.3">
      <c r="B295" t="s">
        <v>435</v>
      </c>
      <c r="F295">
        <v>373</v>
      </c>
      <c r="H295">
        <f>SUMIFS(DataSource!K:K,DataSource!U:U, '5027_'!F295, DataSource!G:G, "RON")</f>
        <v>0</v>
      </c>
      <c r="J295">
        <f>SUMIFS(DataSource!K:K,DataSource!U:U, '5027_'!F295, DataSource!G:G, "DEV")</f>
        <v>0</v>
      </c>
    </row>
    <row r="296" spans="2:13" x14ac:dyDescent="0.3">
      <c r="B296" t="s">
        <v>621</v>
      </c>
      <c r="F296">
        <v>374</v>
      </c>
      <c r="H296">
        <f>SUM(H297:I298)</f>
        <v>0</v>
      </c>
      <c r="J296">
        <f>SUM(J297:K298)</f>
        <v>0</v>
      </c>
      <c r="L296" t="str">
        <f>IF(H296=H297+H298,"ok","err")</f>
        <v>ok</v>
      </c>
      <c r="M296" t="str">
        <f>IF(J296=J297+J298,"ok","err")</f>
        <v>ok</v>
      </c>
    </row>
    <row r="297" spans="2:13" x14ac:dyDescent="0.3">
      <c r="B297" t="s">
        <v>437</v>
      </c>
      <c r="F297">
        <v>375</v>
      </c>
      <c r="H297">
        <f>SUMIFS(DataSource!K:K, DataSource!U:U, '5027_'!F297, DataSource!G:G, "RON")</f>
        <v>0</v>
      </c>
      <c r="J297">
        <f>SUMIFS(DataSource!K:K, DataSource!U:U, '5027_'!F297, DataSource!G:G, "DEV")</f>
        <v>0</v>
      </c>
    </row>
    <row r="298" spans="2:13" x14ac:dyDescent="0.3">
      <c r="B298" t="s">
        <v>438</v>
      </c>
      <c r="F298">
        <v>376</v>
      </c>
      <c r="H298">
        <f>SUMIFS(DataSource!K:K, DataSource!U:U, '5027_'!F298, DataSource!G:G, "RON")</f>
        <v>0</v>
      </c>
      <c r="J298">
        <f>SUMIFS(DataSource!K:K, DataSource!U:U, '5027_'!F298, DataSource!G:G, "DEV")</f>
        <v>0</v>
      </c>
    </row>
    <row r="299" spans="2:13" x14ac:dyDescent="0.3">
      <c r="B299" t="s">
        <v>622</v>
      </c>
      <c r="F299">
        <v>377</v>
      </c>
      <c r="H299">
        <f>SUM(H300:I301)</f>
        <v>0</v>
      </c>
      <c r="J299">
        <f>SUM(J300:K301)</f>
        <v>0</v>
      </c>
      <c r="L299" t="str">
        <f>IF(H299=H300+H301,"ok","err")</f>
        <v>ok</v>
      </c>
      <c r="M299" t="str">
        <f>IF(J299=J300+J301,"ok","err")</f>
        <v>ok</v>
      </c>
    </row>
    <row r="300" spans="2:13" x14ac:dyDescent="0.3">
      <c r="B300" t="s">
        <v>440</v>
      </c>
      <c r="F300">
        <v>378</v>
      </c>
      <c r="H300">
        <f>SUMIFS(DataSource!K:K, DataSource!U:U, '5027_'!F300, DataSource!G:G, "RON")</f>
        <v>0</v>
      </c>
      <c r="J300">
        <f>SUMIFS(DataSource!K:K, DataSource!U:U, '5027_'!F300, DataSource!G:G, "DEV")</f>
        <v>0</v>
      </c>
    </row>
    <row r="301" spans="2:13" x14ac:dyDescent="0.3">
      <c r="B301" t="s">
        <v>441</v>
      </c>
      <c r="F301">
        <v>379</v>
      </c>
      <c r="H301">
        <f>SUMIFS(DataSource!K:K, DataSource!U:U, '5027_'!F301, DataSource!G:G, "RON")</f>
        <v>0</v>
      </c>
      <c r="J301">
        <f>SUMIFS(DataSource!K:K, DataSource!U:U, '5027_'!F301, DataSource!G:G, "DEV")</f>
        <v>0</v>
      </c>
    </row>
    <row r="305" spans="2:13" x14ac:dyDescent="0.3">
      <c r="B305" t="s">
        <v>609</v>
      </c>
      <c r="I305" t="s">
        <v>391</v>
      </c>
      <c r="J305" t="s">
        <v>451</v>
      </c>
      <c r="K305" t="s">
        <v>393</v>
      </c>
    </row>
    <row r="306" spans="2:13" x14ac:dyDescent="0.3">
      <c r="B306" t="s">
        <v>671</v>
      </c>
      <c r="I306" t="s">
        <v>394</v>
      </c>
      <c r="J306" t="s">
        <v>452</v>
      </c>
      <c r="K306" t="s">
        <v>393</v>
      </c>
    </row>
    <row r="307" spans="2:13" x14ac:dyDescent="0.3">
      <c r="B307" t="s">
        <v>453</v>
      </c>
      <c r="G307">
        <v>1</v>
      </c>
      <c r="I307" t="s">
        <v>396</v>
      </c>
      <c r="J307" t="s">
        <v>454</v>
      </c>
      <c r="K307" t="s">
        <v>398</v>
      </c>
    </row>
    <row r="309" spans="2:13" x14ac:dyDescent="0.3">
      <c r="B309" t="s">
        <v>666</v>
      </c>
      <c r="K309" t="s">
        <v>400</v>
      </c>
    </row>
    <row r="310" spans="2:13" x14ac:dyDescent="0.3">
      <c r="F310" t="s">
        <v>402</v>
      </c>
      <c r="H310" t="s">
        <v>612</v>
      </c>
      <c r="J310" t="s">
        <v>613</v>
      </c>
    </row>
    <row r="312" spans="2:13" x14ac:dyDescent="0.3">
      <c r="B312" t="s">
        <v>62</v>
      </c>
      <c r="F312" t="s">
        <v>45</v>
      </c>
      <c r="H312">
        <v>1</v>
      </c>
      <c r="J312">
        <v>2</v>
      </c>
    </row>
    <row r="313" spans="2:13" x14ac:dyDescent="0.3">
      <c r="B313" t="s">
        <v>631</v>
      </c>
      <c r="F313">
        <v>380</v>
      </c>
      <c r="H313">
        <f>SUM(H314:I315)</f>
        <v>0</v>
      </c>
      <c r="J313">
        <f>SUM(J314:K315)</f>
        <v>0</v>
      </c>
      <c r="L313" t="str">
        <f>IF(H313=H314+H315,"ok","err")</f>
        <v>ok</v>
      </c>
      <c r="M313" t="str">
        <f>IF(J313=J314+J315,"ok","err")</f>
        <v>ok</v>
      </c>
    </row>
    <row r="314" spans="2:13" x14ac:dyDescent="0.3">
      <c r="B314" t="s">
        <v>443</v>
      </c>
      <c r="F314">
        <v>381</v>
      </c>
      <c r="H314">
        <f>SUMIFS(DataSource!K:K,DataSource!U:U, '5027_'!F314, DataSource!G:G, "RON")</f>
        <v>0</v>
      </c>
      <c r="J314">
        <f>SUMIFS(DataSource!K:K, DataSource!U:U, '5027_'!F314, DataSource!G:G, "DEV")</f>
        <v>0</v>
      </c>
    </row>
    <row r="315" spans="2:13" x14ac:dyDescent="0.3">
      <c r="B315" t="s">
        <v>444</v>
      </c>
      <c r="F315">
        <v>382</v>
      </c>
      <c r="H315">
        <f>SUMIFS(DataSource!K:K,DataSource!U:U, '5027_'!F315, DataSource!G:G, "RON")</f>
        <v>0</v>
      </c>
      <c r="J315">
        <f>SUMIFS(DataSource!K:K, DataSource!U:U, '5027_'!F315, DataSource!G:G, "DEV")</f>
        <v>0</v>
      </c>
    </row>
    <row r="316" spans="2:13" x14ac:dyDescent="0.3">
      <c r="B316" t="s">
        <v>624</v>
      </c>
      <c r="F316">
        <v>383</v>
      </c>
      <c r="H316">
        <f>SUMIFS(DataSource!K:K,DataSource!U:U, '5027_'!F316, DataSource!G:G, "RON")</f>
        <v>0</v>
      </c>
      <c r="J316">
        <f>SUMIFS(DataSource!K:K, DataSource!U:U, '5027_'!F316, DataSource!G:G, "DEV")</f>
        <v>0</v>
      </c>
    </row>
    <row r="317" spans="2:13" x14ac:dyDescent="0.3">
      <c r="B317" t="s">
        <v>625</v>
      </c>
      <c r="F317">
        <v>384</v>
      </c>
      <c r="H317">
        <f>SUMIFS(DataSource!K:K,DataSource!U:U, '5027_'!F317, DataSource!G:G, "RON")</f>
        <v>0</v>
      </c>
      <c r="J317">
        <f>SUMIFS(DataSource!K:K, DataSource!U:U, '5027_'!F317, DataSource!G:G, "DEV")</f>
        <v>0</v>
      </c>
    </row>
    <row r="318" spans="2:13" x14ac:dyDescent="0.3">
      <c r="B318" t="s">
        <v>626</v>
      </c>
      <c r="F318">
        <v>387</v>
      </c>
      <c r="H318">
        <f>SUMIFS(DataSource!K:K,DataSource!U:U, '5027_'!F318, DataSource!G:G, "RON")</f>
        <v>0</v>
      </c>
      <c r="J318">
        <f>SUMIFS(DataSource!K:K, DataSource!U:U, '5027_'!F318, DataSource!G:G, "DEV")</f>
        <v>0</v>
      </c>
    </row>
    <row r="319" spans="2:13" x14ac:dyDescent="0.3">
      <c r="B319" t="s">
        <v>627</v>
      </c>
      <c r="F319">
        <v>388</v>
      </c>
      <c r="H319">
        <f>SUMIFS(DataSource!K:K,DataSource!U:U, '5027_'!F319, DataSource!G:G, "RON")</f>
        <v>0</v>
      </c>
      <c r="J319">
        <f>SUMIFS(DataSource!K:K, DataSource!U:U, '5027_'!F319, DataSource!G:G, "DEV")</f>
        <v>0</v>
      </c>
    </row>
    <row r="320" spans="2:13" x14ac:dyDescent="0.3">
      <c r="B320" t="s">
        <v>628</v>
      </c>
      <c r="F320">
        <v>391</v>
      </c>
      <c r="H320">
        <f>SUMIFS(DataSource!K:K,DataSource!U:U, '5027_'!F320, DataSource!G:G, "RON")</f>
        <v>0</v>
      </c>
      <c r="J320">
        <f>SUMIFS(DataSource!K:K, DataSource!U:U, '5027_'!F320, DataSource!G:G, "DEV")</f>
        <v>0</v>
      </c>
    </row>
    <row r="321" spans="2:13" x14ac:dyDescent="0.3">
      <c r="B321" t="s">
        <v>677</v>
      </c>
    </row>
    <row r="322" spans="2:13" x14ac:dyDescent="0.3">
      <c r="B322" t="s">
        <v>668</v>
      </c>
    </row>
    <row r="323" spans="2:13" x14ac:dyDescent="0.3">
      <c r="B323" t="s">
        <v>678</v>
      </c>
      <c r="F323">
        <v>410</v>
      </c>
      <c r="H323">
        <f>SUM(H324,H325,H329,H332,H333)</f>
        <v>0</v>
      </c>
      <c r="J323">
        <f>SUM(J324,J325,J329,J332:K333)</f>
        <v>0</v>
      </c>
      <c r="L323" t="str">
        <f>IF(H323=H324+H325+H329+H332+H333,"ok","err")</f>
        <v>ok</v>
      </c>
      <c r="M323" t="str">
        <f>IF(J323=J324+J325+J329+J332+J333,"ok","err")</f>
        <v>ok</v>
      </c>
    </row>
    <row r="324" spans="2:13" x14ac:dyDescent="0.3">
      <c r="B324" t="s">
        <v>649</v>
      </c>
      <c r="F324">
        <v>411</v>
      </c>
      <c r="H324">
        <f>SUMIFS(DataSource!K:K, DataSource!U:U, '5027_'!F324, DataSource!G:G, "RON")</f>
        <v>0</v>
      </c>
      <c r="J324">
        <f>SUMIFS(DataSource!K:K, DataSource!U:U, '5027_'!F324, DataSource!G:G, "DEV")</f>
        <v>0</v>
      </c>
    </row>
    <row r="325" spans="2:13" x14ac:dyDescent="0.3">
      <c r="B325" t="s">
        <v>650</v>
      </c>
      <c r="F325">
        <v>412</v>
      </c>
      <c r="H325">
        <f>SUM(H326:I328)</f>
        <v>0</v>
      </c>
      <c r="J325">
        <f>SUM(J326:K328)</f>
        <v>0</v>
      </c>
      <c r="L325" t="str">
        <f>IF(H325=SUM(H326:I328),"ok","err")</f>
        <v>ok</v>
      </c>
      <c r="M325" t="str">
        <f>IF(J325=SUM(J326:K328),"ok","err")</f>
        <v>ok</v>
      </c>
    </row>
    <row r="326" spans="2:13" x14ac:dyDescent="0.3">
      <c r="B326" t="s">
        <v>651</v>
      </c>
      <c r="F326">
        <v>413</v>
      </c>
      <c r="H326">
        <f>SUMIFS(DataSource!K:K,DataSource!U:U, '5027_'!F326, DataSource!G:G, "RON")</f>
        <v>0</v>
      </c>
      <c r="J326">
        <f>SUMIFS(DataSource!K:K, DataSource!U:U, '5027_'!F326, DataSource!G:G, "DEV")</f>
        <v>0</v>
      </c>
    </row>
    <row r="327" spans="2:13" x14ac:dyDescent="0.3">
      <c r="B327" t="s">
        <v>652</v>
      </c>
      <c r="F327">
        <v>414</v>
      </c>
      <c r="H327">
        <f>SUMIFS(DataSource!K:K,DataSource!U:U, '5027_'!F327, DataSource!G:G, "RON")</f>
        <v>0</v>
      </c>
      <c r="J327">
        <f>SUMIFS(DataSource!K:K, DataSource!U:U, '5027_'!F327, DataSource!G:G, "DEV")</f>
        <v>0</v>
      </c>
    </row>
    <row r="328" spans="2:13" x14ac:dyDescent="0.3">
      <c r="B328" t="s">
        <v>653</v>
      </c>
      <c r="F328">
        <v>415</v>
      </c>
      <c r="H328">
        <f>SUMIFS(DataSource!K:K,DataSource!U:U, '5027_'!F328, DataSource!G:G, "RON")</f>
        <v>0</v>
      </c>
      <c r="J328">
        <f>SUMIFS(DataSource!K:K, DataSource!U:U, '5027_'!F328, DataSource!G:G, "DEV")</f>
        <v>0</v>
      </c>
    </row>
    <row r="329" spans="2:13" x14ac:dyDescent="0.3">
      <c r="B329" t="s">
        <v>654</v>
      </c>
      <c r="F329">
        <v>416</v>
      </c>
      <c r="H329">
        <f>SUM(H330:I331)</f>
        <v>0</v>
      </c>
      <c r="J329">
        <f>SUM(J330:K331)</f>
        <v>0</v>
      </c>
      <c r="L329" t="str">
        <f>IF(H329=H330+H331,"ok","err")</f>
        <v>ok</v>
      </c>
      <c r="M329" t="str">
        <f>IF(J329=J330+J331,"ok","err")</f>
        <v>ok</v>
      </c>
    </row>
    <row r="330" spans="2:13" x14ac:dyDescent="0.3">
      <c r="B330" t="s">
        <v>655</v>
      </c>
      <c r="F330">
        <v>417</v>
      </c>
      <c r="H330">
        <f>SUMIFS(DataSource!K:K, DataSource!U:U, '5027_'!F330, DataSource!G:G, "RON")</f>
        <v>0</v>
      </c>
      <c r="J330">
        <f>SUMIFS(DataSource!K:K, DataSource!U:U, '5027_'!F330, DataSource!G:G, "DEV")</f>
        <v>0</v>
      </c>
    </row>
    <row r="331" spans="2:13" x14ac:dyDescent="0.3">
      <c r="B331" t="s">
        <v>656</v>
      </c>
      <c r="F331">
        <v>418</v>
      </c>
      <c r="H331">
        <f>SUMIFS(DataSource!K:K, DataSource!U:U, '5027_'!F331, DataSource!G:G, "RON")</f>
        <v>0</v>
      </c>
      <c r="J331">
        <f>SUMIFS(DataSource!K:K, DataSource!U:U, '5027_'!F331, DataSource!G:G, "DEV")</f>
        <v>0</v>
      </c>
    </row>
    <row r="332" spans="2:13" x14ac:dyDescent="0.3">
      <c r="B332" t="s">
        <v>657</v>
      </c>
      <c r="F332">
        <v>419</v>
      </c>
      <c r="H332">
        <f>SUMIFS(DataSource!K:K, DataSource!U:U, '5027_'!F332, DataSource!G:G, "RON")</f>
        <v>0</v>
      </c>
      <c r="J332">
        <f>SUMIFS(DataSource!K:K, DataSource!U:U, '5027_'!F332, DataSource!G:G, "DEV")</f>
        <v>0</v>
      </c>
    </row>
    <row r="333" spans="2:13" x14ac:dyDescent="0.3">
      <c r="B333" t="s">
        <v>658</v>
      </c>
      <c r="F333">
        <v>422</v>
      </c>
      <c r="H333">
        <f>SUMIFS(DataSource!K:K, DataSource!U:U, '5027_'!F333, DataSource!G:G, "RON")</f>
        <v>0</v>
      </c>
      <c r="J333">
        <f>SUMIFS(DataSource!K:K, DataSource!U:U, '5027_'!F333, DataSource!G:G, "DEV")</f>
        <v>0</v>
      </c>
    </row>
    <row r="334" spans="2:13" x14ac:dyDescent="0.3">
      <c r="B334" t="s">
        <v>679</v>
      </c>
      <c r="F334">
        <v>423</v>
      </c>
      <c r="H334">
        <f>SUM(H335,H336,H340,H343:I344)</f>
        <v>0</v>
      </c>
      <c r="J334">
        <f>SUM(J335,J336,J340,J343:K344)</f>
        <v>0</v>
      </c>
      <c r="L334" t="str">
        <f>IF(H334=H335+H336+H340+H343+H344,"ok","err")</f>
        <v>ok</v>
      </c>
      <c r="M334" t="str">
        <f>IF(J334=J335+J336+J340+J343+J344,"ok","err")</f>
        <v>ok</v>
      </c>
    </row>
    <row r="335" spans="2:13" x14ac:dyDescent="0.3">
      <c r="B335" t="s">
        <v>649</v>
      </c>
      <c r="F335">
        <v>424</v>
      </c>
      <c r="H335">
        <f>SUMIFS(DataSource!K:K, DataSource!U:U, '5027_'!F335, DataSource!G:G, "RON")</f>
        <v>0</v>
      </c>
      <c r="J335">
        <f>SUMIFS(DataSource!K:K, DataSource!U:U, '5027_'!F335, DataSource!G:G, "DEV")</f>
        <v>0</v>
      </c>
    </row>
    <row r="336" spans="2:13" x14ac:dyDescent="0.3">
      <c r="B336" t="s">
        <v>650</v>
      </c>
      <c r="F336">
        <v>425</v>
      </c>
      <c r="H336">
        <f>SUM(H337:I339)</f>
        <v>0</v>
      </c>
      <c r="J336">
        <f>SUM(J337:K339)</f>
        <v>0</v>
      </c>
      <c r="L336" t="str">
        <f>IF(H336=SUM(H337:I339),"ok","err")</f>
        <v>ok</v>
      </c>
      <c r="M336" t="str">
        <f>IF(J336=SUM(J337:K339),"ok","err")</f>
        <v>ok</v>
      </c>
    </row>
    <row r="337" spans="2:13" x14ac:dyDescent="0.3">
      <c r="B337" t="s">
        <v>651</v>
      </c>
      <c r="F337">
        <v>426</v>
      </c>
      <c r="H337">
        <f>SUMIFS(DataSource!K:K, DataSource!U:U, '5027_'!F337, DataSource!G:G, "RON")</f>
        <v>0</v>
      </c>
      <c r="J337">
        <f>SUMIFS(DataSource!K:K, DataSource!U:U, '5027_'!F337, DataSource!G:G, "DEV")</f>
        <v>0</v>
      </c>
    </row>
    <row r="338" spans="2:13" x14ac:dyDescent="0.3">
      <c r="B338" t="s">
        <v>652</v>
      </c>
      <c r="F338">
        <v>427</v>
      </c>
      <c r="H338">
        <f>SUMIFS(DataSource!K:K, DataSource!U:U, '5027_'!F338, DataSource!G:G, "RON")</f>
        <v>0</v>
      </c>
      <c r="J338">
        <f>SUMIFS(DataSource!K:K, DataSource!U:U, '5027_'!F338, DataSource!G:G, "DEV")</f>
        <v>0</v>
      </c>
    </row>
    <row r="339" spans="2:13" x14ac:dyDescent="0.3">
      <c r="B339" t="s">
        <v>653</v>
      </c>
      <c r="F339">
        <v>428</v>
      </c>
      <c r="H339">
        <f>SUMIFS(DataSource!K:K, DataSource!U:U, '5027_'!F339, DataSource!G:G, "RON")</f>
        <v>0</v>
      </c>
      <c r="J339">
        <f>SUMIFS(DataSource!K:K, DataSource!U:U, '5027_'!F339, DataSource!G:G, "DEV")</f>
        <v>0</v>
      </c>
    </row>
    <row r="340" spans="2:13" x14ac:dyDescent="0.3">
      <c r="B340" t="s">
        <v>654</v>
      </c>
      <c r="F340">
        <v>429</v>
      </c>
      <c r="H340">
        <f>SUM(H341:I342)</f>
        <v>0</v>
      </c>
      <c r="J340">
        <f>SUM(J341:K342)</f>
        <v>0</v>
      </c>
      <c r="L340" t="str">
        <f>IF(H340=SUM(H341:I342),"ok","err")</f>
        <v>ok</v>
      </c>
      <c r="M340" t="str">
        <f>IF(J340=SUM(J341:K342),"ok","err")</f>
        <v>ok</v>
      </c>
    </row>
    <row r="341" spans="2:13" x14ac:dyDescent="0.3">
      <c r="B341" t="s">
        <v>655</v>
      </c>
      <c r="F341">
        <v>430</v>
      </c>
      <c r="H341">
        <f>SUMIFS(DataSource!K:K, DataSource!U:U, '5027_'!F341, DataSource!G:G, "RON")</f>
        <v>0</v>
      </c>
      <c r="J341">
        <f>SUMIFS(DataSource!K:K,DataSource!U:U, '5027_'!F341, DataSource!G:G, "DEV")</f>
        <v>0</v>
      </c>
    </row>
    <row r="342" spans="2:13" x14ac:dyDescent="0.3">
      <c r="B342" t="s">
        <v>656</v>
      </c>
      <c r="F342">
        <v>431</v>
      </c>
      <c r="H342">
        <f>SUMIFS(DataSource!K:K, DataSource!U:U, '5027_'!F342, DataSource!G:G, "RON")</f>
        <v>0</v>
      </c>
      <c r="J342">
        <f>SUMIFS(DataSource!K:K,DataSource!U:U, '5027_'!F342, DataSource!G:G, "DEV")</f>
        <v>0</v>
      </c>
    </row>
    <row r="343" spans="2:13" x14ac:dyDescent="0.3">
      <c r="B343" t="s">
        <v>657</v>
      </c>
      <c r="F343">
        <v>432</v>
      </c>
      <c r="H343">
        <f>SUMIFS(DataSource!K:K, DataSource!U:U, '5027_'!F343, DataSource!G:G, "RON")</f>
        <v>0</v>
      </c>
      <c r="J343">
        <f>SUMIFS(DataSource!K:K,DataSource!U:U, '5027_'!F343, DataSource!G:G, "DEV")</f>
        <v>0</v>
      </c>
    </row>
    <row r="344" spans="2:13" x14ac:dyDescent="0.3">
      <c r="B344" t="s">
        <v>658</v>
      </c>
      <c r="F344">
        <v>435</v>
      </c>
      <c r="H344">
        <f>SUMIFS(DataSource!K:K, DataSource!U:U, '5027_'!F344, DataSource!G:G, "RON")</f>
        <v>0</v>
      </c>
      <c r="J344">
        <f>SUMIFS(DataSource!K:K,DataSource!U:U, '5027_'!F344, DataSource!G:G, "DEV")</f>
        <v>0</v>
      </c>
    </row>
    <row r="345" spans="2:13" x14ac:dyDescent="0.3">
      <c r="B345" t="s">
        <v>672</v>
      </c>
      <c r="F345">
        <v>436</v>
      </c>
      <c r="H345">
        <f>SUM(H346,H368)</f>
        <v>0</v>
      </c>
      <c r="J345">
        <f>SUM(J346,J368)</f>
        <v>0</v>
      </c>
      <c r="L345" t="str">
        <f>IF(H345=H346+H368,"ok","err")</f>
        <v>ok</v>
      </c>
      <c r="M345" t="str">
        <f>IF(J345=J346+J368,"ok","err")</f>
        <v>ok</v>
      </c>
    </row>
    <row r="346" spans="2:13" x14ac:dyDescent="0.3">
      <c r="B346" t="s">
        <v>633</v>
      </c>
      <c r="F346">
        <v>437</v>
      </c>
      <c r="H346">
        <f>SUM(H347,H348,H352,H355:I356)</f>
        <v>0</v>
      </c>
      <c r="J346">
        <f>SUM(J347,J348,J352,J355:K356)</f>
        <v>0</v>
      </c>
      <c r="L346" t="str">
        <f>IF(H346=H347+H348+H352+H355+H356,"ok","err")</f>
        <v>ok</v>
      </c>
      <c r="M346" t="str">
        <f>IF(J346=J347+J348+J352+J355+J356,"ok","err")</f>
        <v>ok</v>
      </c>
    </row>
    <row r="347" spans="2:13" x14ac:dyDescent="0.3">
      <c r="B347" t="s">
        <v>649</v>
      </c>
      <c r="F347">
        <v>438</v>
      </c>
      <c r="H347">
        <f>SUMIFS(DataSource!K:K, DataSource!U:U, '5027_'!F347, DataSource!G:G, "RON")</f>
        <v>0</v>
      </c>
      <c r="J347">
        <f>SUMIFS(DataSource!K:K,DataSource!U:U, '5027_'!F347, DataSource!G:G, "DEV")</f>
        <v>0</v>
      </c>
    </row>
    <row r="348" spans="2:13" x14ac:dyDescent="0.3">
      <c r="B348" t="s">
        <v>650</v>
      </c>
      <c r="F348">
        <v>439</v>
      </c>
      <c r="H348">
        <f>SUM(H349:I351)</f>
        <v>0</v>
      </c>
      <c r="J348">
        <f>SUM(J349:K351)</f>
        <v>0</v>
      </c>
      <c r="L348" t="str">
        <f>IF(H348=SUM(H349:I351),"ok","err")</f>
        <v>ok</v>
      </c>
      <c r="M348" t="str">
        <f>IF(J348=SUM(J349:K351),"ok","err")</f>
        <v>ok</v>
      </c>
    </row>
    <row r="349" spans="2:13" x14ac:dyDescent="0.3">
      <c r="B349" t="s">
        <v>651</v>
      </c>
      <c r="F349">
        <v>440</v>
      </c>
      <c r="H349">
        <f>SUMIFS(DataSource!K:K, DataSource!U:U, '5027_'!F349, DataSource!G:G, "RON")</f>
        <v>0</v>
      </c>
      <c r="J349">
        <f>SUMIFS(DataSource!K:K, DataSource!U:U, '5027_'!F349, DataSource!G:G, "DEV")</f>
        <v>0</v>
      </c>
    </row>
    <row r="350" spans="2:13" x14ac:dyDescent="0.3">
      <c r="B350" t="s">
        <v>652</v>
      </c>
      <c r="F350">
        <v>441</v>
      </c>
      <c r="H350">
        <f>SUMIFS(DataSource!K:K, DataSource!U:U, '5027_'!F350, DataSource!G:G, "RON")</f>
        <v>0</v>
      </c>
      <c r="J350">
        <f>SUMIFS(DataSource!K:K, DataSource!U:U, '5027_'!F350, DataSource!G:G, "DEV")</f>
        <v>0</v>
      </c>
    </row>
    <row r="351" spans="2:13" x14ac:dyDescent="0.3">
      <c r="B351" t="s">
        <v>653</v>
      </c>
      <c r="F351">
        <v>442</v>
      </c>
      <c r="H351">
        <f>SUMIFS(DataSource!K:K, DataSource!U:U, '5027_'!F351, DataSource!G:G, "RON")</f>
        <v>0</v>
      </c>
      <c r="J351">
        <f>SUMIFS(DataSource!K:K, DataSource!U:U, '5027_'!F351, DataSource!G:G, "DEV")</f>
        <v>0</v>
      </c>
    </row>
    <row r="352" spans="2:13" x14ac:dyDescent="0.3">
      <c r="B352" t="s">
        <v>654</v>
      </c>
      <c r="F352">
        <v>443</v>
      </c>
      <c r="H352">
        <f>SUM(H353:I354)</f>
        <v>0</v>
      </c>
      <c r="J352">
        <f>SUM(J353:K354)</f>
        <v>0</v>
      </c>
      <c r="L352" t="str">
        <f>IF(H352=SUM(H353:I354),"ok","err")</f>
        <v>ok</v>
      </c>
      <c r="M352" t="str">
        <f>IF(J352=SUM(J353:K354),"ok","err")</f>
        <v>ok</v>
      </c>
    </row>
    <row r="353" spans="2:13" x14ac:dyDescent="0.3">
      <c r="B353" t="s">
        <v>655</v>
      </c>
      <c r="F353">
        <v>444</v>
      </c>
      <c r="H353">
        <f>SUMIFS(DataSource!K:K, DataSource!U:U, '5027_'!F353, DataSource!G:G, "RON")</f>
        <v>0</v>
      </c>
      <c r="J353">
        <f>SUMIFS(DataSource!K:K, DataSource!U:U, '5027_'!F353, DataSource!G:G, "DEV")</f>
        <v>0</v>
      </c>
    </row>
    <row r="354" spans="2:13" x14ac:dyDescent="0.3">
      <c r="B354" t="s">
        <v>656</v>
      </c>
      <c r="F354">
        <v>445</v>
      </c>
      <c r="H354">
        <f>SUMIFS(DataSource!K:K, DataSource!U:U, '5027_'!F354, DataSource!G:G, "RON")</f>
        <v>0</v>
      </c>
      <c r="J354">
        <f>SUMIFS(DataSource!K:K, DataSource!U:U, '5027_'!F354, DataSource!G:G, "DEV")</f>
        <v>0</v>
      </c>
    </row>
    <row r="355" spans="2:13" x14ac:dyDescent="0.3">
      <c r="B355" t="s">
        <v>657</v>
      </c>
      <c r="F355">
        <v>446</v>
      </c>
      <c r="H355">
        <f>SUMIFS(DataSource!K:K, DataSource!U:U, '5027_'!F355, DataSource!G:G, "RON")</f>
        <v>0</v>
      </c>
      <c r="J355">
        <f>SUMIFS(DataSource!K:K, DataSource!U:U, '5027_'!F355, DataSource!G:G, "DEV")</f>
        <v>0</v>
      </c>
    </row>
    <row r="356" spans="2:13" x14ac:dyDescent="0.3">
      <c r="B356" t="s">
        <v>658</v>
      </c>
      <c r="F356">
        <v>449</v>
      </c>
      <c r="H356">
        <f>SUMIFS(DataSource!K:K, DataSource!U:U, '5027_'!F356, DataSource!G:G, "RON")</f>
        <v>0</v>
      </c>
      <c r="J356">
        <f>SUMIFS(DataSource!K:K, DataSource!U:U, '5027_'!F356, DataSource!G:G, "DEV")</f>
        <v>0</v>
      </c>
    </row>
    <row r="360" spans="2:13" x14ac:dyDescent="0.3">
      <c r="B360" t="s">
        <v>609</v>
      </c>
      <c r="I360" t="s">
        <v>391</v>
      </c>
      <c r="J360" t="s">
        <v>451</v>
      </c>
      <c r="K360" t="s">
        <v>393</v>
      </c>
    </row>
    <row r="361" spans="2:13" x14ac:dyDescent="0.3">
      <c r="B361" t="s">
        <v>671</v>
      </c>
      <c r="I361" t="s">
        <v>394</v>
      </c>
      <c r="J361" t="s">
        <v>452</v>
      </c>
      <c r="K361" t="s">
        <v>393</v>
      </c>
    </row>
    <row r="362" spans="2:13" x14ac:dyDescent="0.3">
      <c r="B362" t="s">
        <v>453</v>
      </c>
      <c r="G362">
        <v>1</v>
      </c>
      <c r="I362" t="s">
        <v>396</v>
      </c>
      <c r="J362" t="s">
        <v>454</v>
      </c>
      <c r="K362" t="s">
        <v>398</v>
      </c>
    </row>
    <row r="364" spans="2:13" x14ac:dyDescent="0.3">
      <c r="B364" t="s">
        <v>666</v>
      </c>
      <c r="K364" t="s">
        <v>400</v>
      </c>
    </row>
    <row r="365" spans="2:13" x14ac:dyDescent="0.3">
      <c r="F365" t="s">
        <v>402</v>
      </c>
      <c r="H365" t="s">
        <v>612</v>
      </c>
      <c r="J365" t="s">
        <v>613</v>
      </c>
    </row>
    <row r="367" spans="2:13" x14ac:dyDescent="0.3">
      <c r="B367" t="s">
        <v>62</v>
      </c>
      <c r="F367" t="s">
        <v>45</v>
      </c>
      <c r="H367">
        <v>1</v>
      </c>
      <c r="J367">
        <v>2</v>
      </c>
    </row>
    <row r="368" spans="2:13" x14ac:dyDescent="0.3">
      <c r="B368" t="s">
        <v>637</v>
      </c>
      <c r="F368">
        <v>450</v>
      </c>
      <c r="H368">
        <f>SUM(H369,H370,H374,H377:I378)</f>
        <v>0</v>
      </c>
      <c r="J368">
        <f>SUM(J369,J370,J374,J377:K378)</f>
        <v>0</v>
      </c>
      <c r="L368" t="str">
        <f>IF(H368=H369+H370+H374+H377+H378,"ok","err")</f>
        <v>ok</v>
      </c>
      <c r="M368" t="str">
        <f>IF(J368=J369+J370+J374+J377+J378,"ok","err")</f>
        <v>ok</v>
      </c>
    </row>
    <row r="369" spans="2:13" x14ac:dyDescent="0.3">
      <c r="B369" t="s">
        <v>649</v>
      </c>
      <c r="F369">
        <v>451</v>
      </c>
      <c r="H369">
        <f>SUMIFS(DataSource!K:K, DataSource!U:U, '5027_'!F369, DataSource!G:G, "RON")</f>
        <v>0</v>
      </c>
      <c r="J369">
        <f>SUMIFS(DataSource!K:K, DataSource!U:U, '5027_'!F369, DataSource!G:G, "DEV")</f>
        <v>0</v>
      </c>
    </row>
    <row r="370" spans="2:13" x14ac:dyDescent="0.3">
      <c r="B370" t="s">
        <v>650</v>
      </c>
      <c r="F370">
        <v>452</v>
      </c>
      <c r="H370">
        <f>SUM(H371:I373)</f>
        <v>0</v>
      </c>
      <c r="J370">
        <f>SUM(J371:K373)</f>
        <v>0</v>
      </c>
      <c r="L370" t="str">
        <f>IF(H370=SUM(H371:I373),"ok","err")</f>
        <v>ok</v>
      </c>
      <c r="M370" t="str">
        <f>IF(J370=SUM(J371:K373),"ok","err")</f>
        <v>ok</v>
      </c>
    </row>
    <row r="371" spans="2:13" x14ac:dyDescent="0.3">
      <c r="B371" t="s">
        <v>651</v>
      </c>
      <c r="F371">
        <v>453</v>
      </c>
      <c r="H371">
        <f>SUMIFS(DataSource!K:K,DataSource!U:U, '5027_'!F371, DataSource!G:G, "RON")</f>
        <v>0</v>
      </c>
      <c r="J371">
        <f>SUMIFS(DataSource!K:K, DataSource!U:U, '5027_'!F371, DataSource!G:G, "DEV")</f>
        <v>0</v>
      </c>
    </row>
    <row r="372" spans="2:13" x14ac:dyDescent="0.3">
      <c r="B372" t="s">
        <v>652</v>
      </c>
      <c r="F372">
        <v>454</v>
      </c>
      <c r="H372">
        <f>SUMIFS(DataSource!K:K,DataSource!U:U, '5027_'!F372, DataSource!G:G, "RON")</f>
        <v>0</v>
      </c>
      <c r="J372">
        <f>SUMIFS(DataSource!K:K, DataSource!U:U, '5027_'!F372, DataSource!G:G, "DEV")</f>
        <v>0</v>
      </c>
    </row>
    <row r="373" spans="2:13" x14ac:dyDescent="0.3">
      <c r="B373" t="s">
        <v>653</v>
      </c>
      <c r="F373">
        <v>455</v>
      </c>
      <c r="H373">
        <f>SUMIFS(DataSource!K:K,DataSource!U:U, '5027_'!F373, DataSource!G:G, "RON")</f>
        <v>0</v>
      </c>
      <c r="J373">
        <f>SUMIFS(DataSource!K:K, DataSource!U:U, '5027_'!F373, DataSource!G:G, "DEV")</f>
        <v>0</v>
      </c>
    </row>
    <row r="374" spans="2:13" x14ac:dyDescent="0.3">
      <c r="B374" t="s">
        <v>654</v>
      </c>
      <c r="F374">
        <v>456</v>
      </c>
      <c r="H374">
        <f>SUM(H375:I376)</f>
        <v>0</v>
      </c>
      <c r="J374">
        <f>SUM(J375:K376)</f>
        <v>0</v>
      </c>
      <c r="L374" t="str">
        <f>IF(H374=H375+H376,"ok","err")</f>
        <v>ok</v>
      </c>
      <c r="M374" t="str">
        <f>IF(J374=J375+J376,"ok","err")</f>
        <v>ok</v>
      </c>
    </row>
    <row r="375" spans="2:13" x14ac:dyDescent="0.3">
      <c r="B375" t="s">
        <v>655</v>
      </c>
      <c r="F375">
        <v>457</v>
      </c>
      <c r="H375">
        <f>SUMIFS(DataSource!K:K, DataSource!U:U, '5027_'!F375, DataSource!G:G, "RON")</f>
        <v>0</v>
      </c>
      <c r="J375">
        <f>SUMIFS(DataSource!K:K, DataSource!U:U, '5027_'!F375, DataSource!G:G, "DEV")</f>
        <v>0</v>
      </c>
    </row>
    <row r="376" spans="2:13" x14ac:dyDescent="0.3">
      <c r="B376" t="s">
        <v>656</v>
      </c>
      <c r="F376">
        <v>458</v>
      </c>
      <c r="H376">
        <f>SUMIFS(DataSource!K:K, DataSource!U:U, '5027_'!F376, DataSource!G:G, "RON")</f>
        <v>0</v>
      </c>
      <c r="J376">
        <f>SUMIFS(DataSource!K:K, DataSource!U:U, '5027_'!F376, DataSource!G:G, "DEV")</f>
        <v>0</v>
      </c>
    </row>
    <row r="377" spans="2:13" x14ac:dyDescent="0.3">
      <c r="B377" t="s">
        <v>657</v>
      </c>
      <c r="F377">
        <v>459</v>
      </c>
      <c r="H377">
        <f>SUMIFS(DataSource!K:K, DataSource!U:U, '5027_'!F377, DataSource!G:G, "RON")</f>
        <v>0</v>
      </c>
      <c r="J377">
        <f>SUMIFS(DataSource!K:K, DataSource!U:U, '5027_'!F377, DataSource!G:G, "DEV")</f>
        <v>0</v>
      </c>
    </row>
    <row r="378" spans="2:13" x14ac:dyDescent="0.3">
      <c r="B378" t="s">
        <v>658</v>
      </c>
      <c r="F378">
        <v>462</v>
      </c>
      <c r="H378">
        <f>SUMIFS(DataSource!K:K, DataSource!U:U, '5027_'!F378, DataSource!G:G, "RON")</f>
        <v>0</v>
      </c>
      <c r="J378">
        <f>SUMIFS(DataSource!K:K, DataSource!U:U, '5027_'!F378, DataSource!G:G, "DEV")</f>
        <v>0</v>
      </c>
    </row>
    <row r="379" spans="2:13" x14ac:dyDescent="0.3">
      <c r="B379" t="s">
        <v>673</v>
      </c>
    </row>
    <row r="380" spans="2:13" x14ac:dyDescent="0.3">
      <c r="B380" t="s">
        <v>680</v>
      </c>
      <c r="F380">
        <v>463</v>
      </c>
      <c r="H380">
        <f>SUM(H381,H382,H386,H389:I390)</f>
        <v>0</v>
      </c>
      <c r="J380">
        <f>SUM(J381,J382,J386,J390,J389)</f>
        <v>0</v>
      </c>
      <c r="L380" t="str">
        <f>IF(H380=H381+H382+H386+H389+H390,"ok","err")</f>
        <v>ok</v>
      </c>
      <c r="M380" t="str">
        <f>IF(J380=J381+J382+J386+J389+J390,"ok","err")</f>
        <v>ok</v>
      </c>
    </row>
    <row r="381" spans="2:13" x14ac:dyDescent="0.3">
      <c r="B381" t="s">
        <v>649</v>
      </c>
      <c r="F381">
        <v>464</v>
      </c>
      <c r="H381">
        <f>SUMIFS(DataSource!K:K, DataSource!U:U, '5027_'!F381, DataSource!G:G, "RON")</f>
        <v>0</v>
      </c>
      <c r="J381">
        <f>SUMIFS(DataSource!K:K, DataSource!U:U, '5027_'!F381, DataSource!G:G, "DEV")</f>
        <v>0</v>
      </c>
    </row>
    <row r="382" spans="2:13" x14ac:dyDescent="0.3">
      <c r="B382" t="s">
        <v>650</v>
      </c>
      <c r="F382">
        <v>465</v>
      </c>
      <c r="H382">
        <f>SUM(H383:I385)</f>
        <v>0</v>
      </c>
      <c r="J382">
        <f>SUM(J383:K385)</f>
        <v>0</v>
      </c>
      <c r="L382" t="str">
        <f>IF(H382=SUM(H383:I385),"ok","err")</f>
        <v>ok</v>
      </c>
      <c r="M382" t="str">
        <f>IF(J382=SUM(J383:K385),"ok","err")</f>
        <v>ok</v>
      </c>
    </row>
    <row r="383" spans="2:13" x14ac:dyDescent="0.3">
      <c r="B383" t="s">
        <v>651</v>
      </c>
      <c r="F383">
        <v>466</v>
      </c>
      <c r="H383">
        <f>SUMIFS(DataSource!K:K,DataSource!U:U, '5027_'!F383, DataSource!G:G, "RON")</f>
        <v>0</v>
      </c>
      <c r="J383">
        <f>SUMIFS(DataSource!K:K, DataSource!U:U, '5027_'!F383, DataSource!G:G, "DEV")</f>
        <v>0</v>
      </c>
    </row>
    <row r="384" spans="2:13" x14ac:dyDescent="0.3">
      <c r="B384" t="s">
        <v>652</v>
      </c>
      <c r="F384">
        <v>467</v>
      </c>
      <c r="H384">
        <f>SUMIFS(DataSource!K:K,DataSource!U:U, '5027_'!F384, DataSource!G:G, "RON")</f>
        <v>0</v>
      </c>
      <c r="J384">
        <f>SUMIFS(DataSource!K:K, DataSource!U:U, '5027_'!F384, DataSource!G:G, "DEV")</f>
        <v>0</v>
      </c>
    </row>
    <row r="385" spans="2:13" x14ac:dyDescent="0.3">
      <c r="B385" t="s">
        <v>653</v>
      </c>
      <c r="F385">
        <v>468</v>
      </c>
      <c r="H385">
        <f>SUMIFS(DataSource!K:K,DataSource!U:U, '5027_'!F385, DataSource!G:G, "RON")</f>
        <v>0</v>
      </c>
      <c r="J385">
        <f>SUMIFS(DataSource!K:K, DataSource!U:U, '5027_'!F385, DataSource!G:G, "DEV")</f>
        <v>0</v>
      </c>
    </row>
    <row r="386" spans="2:13" x14ac:dyDescent="0.3">
      <c r="B386" t="s">
        <v>654</v>
      </c>
      <c r="F386">
        <v>469</v>
      </c>
      <c r="H386">
        <f>SUM(H387:I388)</f>
        <v>0</v>
      </c>
      <c r="J386">
        <f>SUM(J387:K388)</f>
        <v>0</v>
      </c>
      <c r="L386" t="str">
        <f>IF(H386=H387+H388,"ok","err")</f>
        <v>ok</v>
      </c>
      <c r="M386" t="str">
        <f>IF(J386=J387+J388,"ok","err")</f>
        <v>ok</v>
      </c>
    </row>
    <row r="387" spans="2:13" x14ac:dyDescent="0.3">
      <c r="B387" t="s">
        <v>655</v>
      </c>
      <c r="F387">
        <v>470</v>
      </c>
      <c r="H387">
        <f>SUMIFS(DataSource!K:K, DataSource!U:U, '5027_'!F387, DataSource!G:G, "RON")</f>
        <v>0</v>
      </c>
      <c r="J387">
        <f>SUMIFS(DataSource!K:K,DataSource!U:U, '5027_'!F387, DataSource!G:G, "DEV")</f>
        <v>0</v>
      </c>
    </row>
    <row r="388" spans="2:13" x14ac:dyDescent="0.3">
      <c r="B388" t="s">
        <v>656</v>
      </c>
      <c r="F388">
        <v>471</v>
      </c>
      <c r="H388">
        <f>SUMIFS(DataSource!K:K, DataSource!U:U, '5027_'!F388, DataSource!G:G, "RON")</f>
        <v>0</v>
      </c>
      <c r="J388">
        <f>SUMIFS(DataSource!K:K,DataSource!U:U, '5027_'!F388, DataSource!G:G, "DEV")</f>
        <v>0</v>
      </c>
    </row>
    <row r="389" spans="2:13" x14ac:dyDescent="0.3">
      <c r="B389" t="s">
        <v>657</v>
      </c>
      <c r="F389">
        <v>472</v>
      </c>
      <c r="H389">
        <f>SUMIFS(DataSource!K:K, DataSource!U:U, '5027_'!F389, DataSource!G:G, "RON")</f>
        <v>0</v>
      </c>
      <c r="J389">
        <f>SUMIFS(DataSource!K:K,DataSource!U:U, '5027_'!F389, DataSource!G:G, "DEV")</f>
        <v>0</v>
      </c>
    </row>
    <row r="390" spans="2:13" x14ac:dyDescent="0.3">
      <c r="B390" t="s">
        <v>658</v>
      </c>
      <c r="F390">
        <v>475</v>
      </c>
      <c r="H390">
        <f>SUMIFS(DataSource!K:K, DataSource!U:U, '5027_'!F390, DataSource!G:G, "RON")</f>
        <v>0</v>
      </c>
      <c r="J390">
        <f>SUMIFS(DataSource!K:K,DataSource!U:U, '5027_'!F390, DataSource!G:G, "DEV")</f>
        <v>0</v>
      </c>
    </row>
    <row r="391" spans="2:13" x14ac:dyDescent="0.3">
      <c r="B391" t="s">
        <v>681</v>
      </c>
      <c r="F391">
        <v>476</v>
      </c>
      <c r="H391">
        <f>SUM(H392,H393,H397,H400:I401)</f>
        <v>0</v>
      </c>
      <c r="J391">
        <f>SUM(J392,J393,J397,J400:K401)</f>
        <v>0</v>
      </c>
      <c r="L391" t="str">
        <f>IF(H391=H392+H393+H397+H400+H401,"ok","err")</f>
        <v>ok</v>
      </c>
      <c r="M391" t="str">
        <f>IF(J391=J392+J393+J397+J400+J401,"ok","err")</f>
        <v>ok</v>
      </c>
    </row>
    <row r="392" spans="2:13" x14ac:dyDescent="0.3">
      <c r="B392" t="s">
        <v>649</v>
      </c>
      <c r="F392">
        <v>477</v>
      </c>
      <c r="H392">
        <f>SUMIFS(DataSource!K:K, DataSource!U:U, '5027_'!F392, DataSource!G:G, "RON")</f>
        <v>0</v>
      </c>
      <c r="J392">
        <f>SUMIFS(DataSource!K:K, DataSource!U:U, '5027_'!F392, DataSource!G:G, "DEV")</f>
        <v>0</v>
      </c>
    </row>
    <row r="393" spans="2:13" x14ac:dyDescent="0.3">
      <c r="B393" t="s">
        <v>650</v>
      </c>
      <c r="F393">
        <v>478</v>
      </c>
      <c r="H393">
        <f>SUM(H394:I396)</f>
        <v>0</v>
      </c>
      <c r="J393">
        <f>SUM(J394:K396)</f>
        <v>0</v>
      </c>
      <c r="L393" t="str">
        <f>IF(H393=SUM(H394:I396),"ok","err")</f>
        <v>ok</v>
      </c>
      <c r="M393" t="str">
        <f>IF(J393=SUM(J394:K396),"ok","err")</f>
        <v>ok</v>
      </c>
    </row>
    <row r="394" spans="2:13" x14ac:dyDescent="0.3">
      <c r="B394" t="s">
        <v>651</v>
      </c>
      <c r="F394">
        <v>479</v>
      </c>
      <c r="H394">
        <f>SUMIFS(DataSource!K:K, DataSource!U:U, '5027_'!F394, DataSource!G:G, "RON")</f>
        <v>0</v>
      </c>
      <c r="J394">
        <f>SUMIFS(DataSource!K:K, DataSource!U:U, '5027_'!F394, DataSource!G:G, "DEV")</f>
        <v>0</v>
      </c>
    </row>
    <row r="395" spans="2:13" x14ac:dyDescent="0.3">
      <c r="B395" t="s">
        <v>652</v>
      </c>
      <c r="F395">
        <v>480</v>
      </c>
      <c r="H395">
        <f>SUMIFS(DataSource!K:K, DataSource!U:U, '5027_'!F395, DataSource!G:G, "RON")</f>
        <v>0</v>
      </c>
      <c r="J395">
        <f>SUMIFS(DataSource!K:K, DataSource!U:U, '5027_'!F395, DataSource!G:G, "DEV")</f>
        <v>0</v>
      </c>
    </row>
    <row r="396" spans="2:13" x14ac:dyDescent="0.3">
      <c r="B396" t="s">
        <v>653</v>
      </c>
      <c r="F396">
        <v>481</v>
      </c>
      <c r="H396">
        <f>SUMIFS(DataSource!K:K, DataSource!U:U, '5027_'!F396, DataSource!G:G, "RON")</f>
        <v>0</v>
      </c>
      <c r="J396">
        <f>SUMIFS(DataSource!K:K, DataSource!U:U, '5027_'!F396, DataSource!G:G, "DEV")</f>
        <v>0</v>
      </c>
    </row>
    <row r="397" spans="2:13" x14ac:dyDescent="0.3">
      <c r="B397" t="s">
        <v>654</v>
      </c>
      <c r="F397">
        <v>482</v>
      </c>
      <c r="H397">
        <f>SUM(H398:I399)</f>
        <v>0</v>
      </c>
      <c r="J397">
        <f>SUM(J398:K399)</f>
        <v>0</v>
      </c>
      <c r="L397" t="str">
        <f>IF(H397=H398+H399,"ok","err")</f>
        <v>ok</v>
      </c>
      <c r="M397" t="str">
        <f>IF(J397=J398+J399,"ok","err")</f>
        <v>ok</v>
      </c>
    </row>
    <row r="398" spans="2:13" x14ac:dyDescent="0.3">
      <c r="B398" t="s">
        <v>655</v>
      </c>
      <c r="F398">
        <v>483</v>
      </c>
      <c r="H398">
        <f>SUMIFS(DataSource!K:K, DataSource!U:U, '5027_'!F398, DataSource!G:G, "RON")</f>
        <v>0</v>
      </c>
      <c r="J398">
        <f>SUMIFS(DataSource!K:K, DataSource!U:U, '5027_'!F398, DataSource!G:G, "DEV")</f>
        <v>0</v>
      </c>
    </row>
    <row r="399" spans="2:13" x14ac:dyDescent="0.3">
      <c r="B399" t="s">
        <v>656</v>
      </c>
      <c r="F399">
        <v>484</v>
      </c>
      <c r="H399">
        <f>SUMIFS(DataSource!K:K, DataSource!U:U, '5027_'!F399, DataSource!G:G, "RON")</f>
        <v>0</v>
      </c>
      <c r="J399">
        <f>SUMIFS(DataSource!K:K, DataSource!U:U, '5027_'!F399, DataSource!G:G, "DEV")</f>
        <v>0</v>
      </c>
    </row>
    <row r="400" spans="2:13" x14ac:dyDescent="0.3">
      <c r="B400" t="s">
        <v>657</v>
      </c>
      <c r="F400">
        <v>485</v>
      </c>
      <c r="H400">
        <f>SUMIFS(DataSource!K:K, DataSource!U:U, '5027_'!F400, DataSource!G:G, "RON")</f>
        <v>0</v>
      </c>
      <c r="J400">
        <f>SUMIFS(DataSource!K:K, DataSource!U:U, '5027_'!F400, DataSource!G:G, "DEV")</f>
        <v>0</v>
      </c>
    </row>
    <row r="401" spans="2:13" x14ac:dyDescent="0.3">
      <c r="B401" t="s">
        <v>658</v>
      </c>
      <c r="F401">
        <v>488</v>
      </c>
      <c r="H401">
        <f>SUMIFS(DataSource!K:K, DataSource!U:U, '5027_'!F401, DataSource!G:G, "RON")</f>
        <v>0</v>
      </c>
      <c r="J401">
        <f>SUMIFS(DataSource!K:K, DataSource!U:U, '5027_'!F401, DataSource!G:G, "DEV")</f>
        <v>0</v>
      </c>
    </row>
    <row r="402" spans="2:13" x14ac:dyDescent="0.3">
      <c r="B402" t="s">
        <v>672</v>
      </c>
      <c r="F402">
        <v>489</v>
      </c>
      <c r="H402">
        <f>SUM(H403,H414)</f>
        <v>0</v>
      </c>
      <c r="J402">
        <f>SUM(J403,J414)</f>
        <v>0</v>
      </c>
      <c r="L402" t="str">
        <f>IF(H402=H403+H414,"ok","err")</f>
        <v>ok</v>
      </c>
      <c r="M402" t="str">
        <f>IF(J402=J403+J414,"ok","err")</f>
        <v>ok</v>
      </c>
    </row>
    <row r="403" spans="2:13" x14ac:dyDescent="0.3">
      <c r="B403" t="s">
        <v>643</v>
      </c>
      <c r="F403">
        <v>490</v>
      </c>
      <c r="H403">
        <f>SUM(H404,H405,H409,H412,H413)</f>
        <v>0</v>
      </c>
      <c r="J403">
        <f>SUM(J404,J405,J409,J412:K413)</f>
        <v>0</v>
      </c>
      <c r="L403" t="str">
        <f>IF(H403=H404+H405+H409+H412+H413,"ok","err")</f>
        <v>ok</v>
      </c>
      <c r="M403" t="str">
        <f>IF(J403=J404+J405+J409+J412+J413,"ok","err")</f>
        <v>ok</v>
      </c>
    </row>
    <row r="404" spans="2:13" x14ac:dyDescent="0.3">
      <c r="B404" t="s">
        <v>649</v>
      </c>
      <c r="F404">
        <v>491</v>
      </c>
      <c r="H404">
        <f>SUMIFS(DataSource!K:K, DataSource!U:U, '5027_'!F404, DataSource!G:G, "RON")</f>
        <v>0</v>
      </c>
      <c r="J404">
        <f>SUMIFS(DataSource!K:K, DataSource!U:U, '5027_'!F404, DataSource!G:G, "DEV")</f>
        <v>0</v>
      </c>
    </row>
    <row r="405" spans="2:13" x14ac:dyDescent="0.3">
      <c r="B405" t="s">
        <v>650</v>
      </c>
      <c r="F405">
        <v>492</v>
      </c>
      <c r="H405">
        <f>SUM(H406:I408)</f>
        <v>0</v>
      </c>
      <c r="J405">
        <f>SUM(J406:K408)</f>
        <v>0</v>
      </c>
      <c r="L405" t="str">
        <f>IF(H405=SUM(H406:I408),"ok","err")</f>
        <v>ok</v>
      </c>
      <c r="M405" t="str">
        <f>IF(J405=SUM(J406:K408),"ok","err")</f>
        <v>ok</v>
      </c>
    </row>
    <row r="406" spans="2:13" x14ac:dyDescent="0.3">
      <c r="B406" t="s">
        <v>651</v>
      </c>
      <c r="F406">
        <v>493</v>
      </c>
      <c r="H406">
        <f>SUMIFS(DataSource!K:K, DataSource!U:U, '5027_'!F406, DataSource!G:G, "RON")</f>
        <v>0</v>
      </c>
      <c r="J406">
        <f>SUMIFS(DataSource!K:K, DataSource!U:U, '5027_'!F406, DataSource!G:G, "DEV")</f>
        <v>0</v>
      </c>
    </row>
    <row r="407" spans="2:13" x14ac:dyDescent="0.3">
      <c r="B407" t="s">
        <v>652</v>
      </c>
      <c r="F407">
        <v>494</v>
      </c>
      <c r="H407">
        <f>SUMIFS(DataSource!K:K, DataSource!U:U, '5027_'!F407, DataSource!G:G, "RON")</f>
        <v>0</v>
      </c>
      <c r="J407">
        <f>SUMIFS(DataSource!K:K, DataSource!U:U, '5027_'!F407, DataSource!G:G, "DEV")</f>
        <v>0</v>
      </c>
    </row>
    <row r="408" spans="2:13" x14ac:dyDescent="0.3">
      <c r="B408" t="s">
        <v>653</v>
      </c>
      <c r="F408">
        <v>495</v>
      </c>
      <c r="H408">
        <f>SUMIFS(DataSource!K:K, DataSource!U:U, '5027_'!F408, DataSource!G:G, "RON")</f>
        <v>0</v>
      </c>
      <c r="J408">
        <f>SUMIFS(DataSource!K:K, DataSource!U:U, '5027_'!F408, DataSource!G:G, "DEV")</f>
        <v>0</v>
      </c>
    </row>
    <row r="409" spans="2:13" x14ac:dyDescent="0.3">
      <c r="B409" t="s">
        <v>654</v>
      </c>
      <c r="F409">
        <v>496</v>
      </c>
      <c r="H409">
        <f>SUM(H410:I411)</f>
        <v>0</v>
      </c>
      <c r="J409">
        <f>SUM(J410:K411)</f>
        <v>0</v>
      </c>
      <c r="L409" t="str">
        <f>IF(H409=SUM(H410:I411),"ok","err")</f>
        <v>ok</v>
      </c>
      <c r="M409" t="str">
        <f>IF(J409=SUM(J410:K411),"ok","err")</f>
        <v>ok</v>
      </c>
    </row>
    <row r="410" spans="2:13" x14ac:dyDescent="0.3">
      <c r="B410" t="s">
        <v>655</v>
      </c>
      <c r="F410">
        <v>497</v>
      </c>
      <c r="H410">
        <f>SUMIFS(DataSource!K:K,DataSource!U:U, '5027_'!F410, DataSource!G:G, "RON")</f>
        <v>0</v>
      </c>
      <c r="J410">
        <f>SUMIFS(DataSource!K:K, DataSource!U:U, '5027_'!F410, DataSource!G:G, "DEV")</f>
        <v>0</v>
      </c>
    </row>
    <row r="411" spans="2:13" x14ac:dyDescent="0.3">
      <c r="B411" t="s">
        <v>656</v>
      </c>
      <c r="F411">
        <v>498</v>
      </c>
      <c r="H411">
        <f>SUMIFS(DataSource!K:K,DataSource!U:U, '5027_'!F411, DataSource!G:G, "RON")</f>
        <v>0</v>
      </c>
      <c r="J411">
        <f>SUMIFS(DataSource!K:K, DataSource!U:U, '5027_'!F411, DataSource!G:G, "DEV")</f>
        <v>0</v>
      </c>
    </row>
    <row r="412" spans="2:13" x14ac:dyDescent="0.3">
      <c r="B412" t="s">
        <v>657</v>
      </c>
      <c r="F412">
        <v>499</v>
      </c>
      <c r="H412">
        <f>SUMIFS(DataSource!K:K,DataSource!U:U, '5027_'!F412, DataSource!G:G, "RON")</f>
        <v>0</v>
      </c>
      <c r="J412">
        <f>SUMIFS(DataSource!K:K, DataSource!U:U, '5027_'!F412, DataSource!G:G, "DEV")</f>
        <v>0</v>
      </c>
    </row>
    <row r="413" spans="2:13" x14ac:dyDescent="0.3">
      <c r="B413" t="s">
        <v>658</v>
      </c>
      <c r="F413">
        <v>502</v>
      </c>
      <c r="H413">
        <f>SUMIFS(DataSource!K:K,DataSource!U:U, '5027_'!F413, DataSource!G:G, "RON")</f>
        <v>0</v>
      </c>
      <c r="J413">
        <f>SUMIFS(DataSource!K:K, DataSource!U:U, '5027_'!F413, DataSource!G:G, "DEV")</f>
        <v>0</v>
      </c>
    </row>
    <row r="414" spans="2:13" x14ac:dyDescent="0.3">
      <c r="B414" t="s">
        <v>645</v>
      </c>
      <c r="F414">
        <v>503</v>
      </c>
      <c r="H414">
        <f>SUM(H415,H416,H431,H434,H435)</f>
        <v>0</v>
      </c>
      <c r="J414">
        <f>SUM(J415,J416,J431,J434:K435)</f>
        <v>0</v>
      </c>
      <c r="L414" t="str">
        <f>IF(H414=H415+H416+H431+H434+H435,"ok","err")</f>
        <v>ok</v>
      </c>
      <c r="M414" t="str">
        <f>IF(J414=J415+J416+J431+J434+J435,"ok","err")</f>
        <v>ok</v>
      </c>
    </row>
    <row r="415" spans="2:13" x14ac:dyDescent="0.3">
      <c r="B415" t="s">
        <v>649</v>
      </c>
      <c r="F415">
        <v>504</v>
      </c>
      <c r="H415">
        <f>SUMIFS(DataSource!K:K, DataSource!U:U, '5027_'!F415, DataSource!G:G, "RON")</f>
        <v>0</v>
      </c>
      <c r="J415">
        <f>SUMIFS(DataSource!K:K, DataSource!U:U, '5027_'!F415, DataSource!G:G, "DEV")</f>
        <v>0</v>
      </c>
    </row>
    <row r="416" spans="2:13" x14ac:dyDescent="0.3">
      <c r="B416" t="s">
        <v>650</v>
      </c>
      <c r="F416">
        <v>505</v>
      </c>
      <c r="H416">
        <f>SUM(H417,H418,H430)</f>
        <v>0</v>
      </c>
      <c r="J416">
        <f>SUM(J417:K418,J430)</f>
        <v>0</v>
      </c>
      <c r="L416" t="str">
        <f>IF(H416=H417+H418+H430,"ok","err")</f>
        <v>ok</v>
      </c>
      <c r="M416" t="str">
        <f>IF(J416=J417+J418+J430,"ok","err")</f>
        <v>ok</v>
      </c>
    </row>
    <row r="417" spans="2:13" x14ac:dyDescent="0.3">
      <c r="B417" t="s">
        <v>651</v>
      </c>
      <c r="F417">
        <v>506</v>
      </c>
      <c r="H417">
        <f>SUMIFS(DataSource!K:K, DataSource!U:U, '5027_'!F417, DataSource!G:G, "RON")</f>
        <v>0</v>
      </c>
      <c r="J417">
        <f>SUMIFS(DataSource!K:K,DataSource!U:U, '5027_'!F417, DataSource!G:G, "DEV")</f>
        <v>0</v>
      </c>
    </row>
    <row r="418" spans="2:13" x14ac:dyDescent="0.3">
      <c r="B418" t="s">
        <v>652</v>
      </c>
      <c r="F418">
        <v>507</v>
      </c>
      <c r="H418">
        <f>SUMIFS(DataSource!K:K, DataSource!U:U, '5027_'!F418, DataSource!G:G, "RON")</f>
        <v>0</v>
      </c>
      <c r="J418">
        <f>SUMIFS(DataSource!K:K,DataSource!U:U, '5027_'!F418, DataSource!G:G, "DEV")</f>
        <v>0</v>
      </c>
    </row>
    <row r="422" spans="2:13" x14ac:dyDescent="0.3">
      <c r="B422" t="s">
        <v>609</v>
      </c>
      <c r="I422" t="s">
        <v>391</v>
      </c>
      <c r="J422" t="s">
        <v>451</v>
      </c>
      <c r="K422" t="s">
        <v>393</v>
      </c>
    </row>
    <row r="423" spans="2:13" x14ac:dyDescent="0.3">
      <c r="B423" t="s">
        <v>671</v>
      </c>
      <c r="I423" t="s">
        <v>394</v>
      </c>
      <c r="J423" t="s">
        <v>452</v>
      </c>
      <c r="K423" t="s">
        <v>393</v>
      </c>
    </row>
    <row r="424" spans="2:13" x14ac:dyDescent="0.3">
      <c r="B424" t="s">
        <v>453</v>
      </c>
      <c r="G424">
        <v>1</v>
      </c>
      <c r="I424" t="s">
        <v>396</v>
      </c>
      <c r="J424" t="s">
        <v>454</v>
      </c>
      <c r="K424" t="s">
        <v>398</v>
      </c>
    </row>
    <row r="426" spans="2:13" x14ac:dyDescent="0.3">
      <c r="B426" t="s">
        <v>666</v>
      </c>
      <c r="K426" t="s">
        <v>400</v>
      </c>
    </row>
    <row r="427" spans="2:13" x14ac:dyDescent="0.3">
      <c r="F427" t="s">
        <v>402</v>
      </c>
      <c r="H427" t="s">
        <v>612</v>
      </c>
      <c r="J427" t="s">
        <v>613</v>
      </c>
    </row>
    <row r="429" spans="2:13" x14ac:dyDescent="0.3">
      <c r="B429" t="s">
        <v>62</v>
      </c>
      <c r="F429" t="s">
        <v>45</v>
      </c>
      <c r="H429">
        <v>1</v>
      </c>
      <c r="J429">
        <v>2</v>
      </c>
    </row>
    <row r="430" spans="2:13" x14ac:dyDescent="0.3">
      <c r="B430" t="s">
        <v>653</v>
      </c>
      <c r="F430">
        <v>508</v>
      </c>
      <c r="H430">
        <f>SUMIFS(DataSource!K:K, DataSource!U:U, '5027_'!F430, DataSource!G:G, "RON")</f>
        <v>0</v>
      </c>
      <c r="J430">
        <f>SUMIFS(DataSource!K:K, DataSource!U:U, '5027_'!F430, DataSource!G:G, "DEV")</f>
        <v>0</v>
      </c>
    </row>
    <row r="431" spans="2:13" x14ac:dyDescent="0.3">
      <c r="B431" t="s">
        <v>654</v>
      </c>
      <c r="F431">
        <v>509</v>
      </c>
      <c r="H431">
        <f>SUM(H432:I433)</f>
        <v>0</v>
      </c>
      <c r="J431">
        <f>SUM(J432,J433)</f>
        <v>0</v>
      </c>
      <c r="L431" t="str">
        <f>IF(H431=SUM(H432:I433),"ok","err")</f>
        <v>ok</v>
      </c>
      <c r="M431" t="str">
        <f>IF(J431=SUM(J432:K433),"ok","err")</f>
        <v>ok</v>
      </c>
    </row>
    <row r="432" spans="2:13" x14ac:dyDescent="0.3">
      <c r="B432" t="s">
        <v>655</v>
      </c>
      <c r="F432">
        <v>510</v>
      </c>
      <c r="H432">
        <f>SUMIFS(DataSource!K:K, DataSource!U:U, '5027_'!F432, DataSource!G:G, "RON")</f>
        <v>0</v>
      </c>
      <c r="J432">
        <f>SUMIFS(DataSource!K:K,DataSource!U:U, '5027_'!F432, DataSource!G:G, "DEV")</f>
        <v>0</v>
      </c>
    </row>
    <row r="433" spans="2:13" x14ac:dyDescent="0.3">
      <c r="B433" t="s">
        <v>656</v>
      </c>
      <c r="F433">
        <v>511</v>
      </c>
      <c r="H433">
        <f>SUMIFS(DataSource!K:K, DataSource!U:U, '5027_'!F433, DataSource!G:G, "RON")</f>
        <v>0</v>
      </c>
      <c r="J433">
        <f>SUMIFS(DataSource!K:K,DataSource!U:U, '5027_'!F433, DataSource!G:G, "DEV")</f>
        <v>0</v>
      </c>
    </row>
    <row r="434" spans="2:13" x14ac:dyDescent="0.3">
      <c r="B434" t="s">
        <v>657</v>
      </c>
      <c r="F434">
        <v>512</v>
      </c>
      <c r="H434">
        <f>SUMIFS(DataSource!K:K, DataSource!U:U, '5027_'!F434, DataSource!G:G, "RON")</f>
        <v>0</v>
      </c>
      <c r="J434">
        <f>SUMIFS(DataSource!K:K,DataSource!U:U, '5027_'!F434, DataSource!G:G, "DEV")</f>
        <v>0</v>
      </c>
    </row>
    <row r="435" spans="2:13" x14ac:dyDescent="0.3">
      <c r="B435" t="s">
        <v>658</v>
      </c>
      <c r="F435">
        <v>515</v>
      </c>
      <c r="H435">
        <f>SUMIFS(DataSource!K:K, DataSource!U:U, '5027_'!F435, DataSource!G:G, "RON")</f>
        <v>0</v>
      </c>
      <c r="J435">
        <f>SUMIFS(DataSource!K:K,DataSource!U:U, '5027_'!F435, DataSource!G:G, "DEV")</f>
        <v>0</v>
      </c>
    </row>
    <row r="436" spans="2:13" x14ac:dyDescent="0.3">
      <c r="B436" t="s">
        <v>682</v>
      </c>
    </row>
    <row r="437" spans="2:13" x14ac:dyDescent="0.3">
      <c r="B437" t="s">
        <v>668</v>
      </c>
    </row>
    <row r="438" spans="2:13" x14ac:dyDescent="0.3">
      <c r="B438" t="s">
        <v>678</v>
      </c>
      <c r="F438">
        <v>610</v>
      </c>
      <c r="H438">
        <f>SUM(H439:I440)</f>
        <v>0</v>
      </c>
      <c r="J438">
        <f>SUM(J439:K440)</f>
        <v>0</v>
      </c>
      <c r="L438" t="str">
        <f>IF(H438=SUM(H439:I440),"ok","err")</f>
        <v>ok</v>
      </c>
      <c r="M438" t="str">
        <f>IF(J438=SUM(J439:K440),"ok","err")</f>
        <v>ok</v>
      </c>
    </row>
    <row r="439" spans="2:13" x14ac:dyDescent="0.3">
      <c r="B439" t="s">
        <v>493</v>
      </c>
      <c r="F439">
        <v>611</v>
      </c>
      <c r="H439">
        <f>SUMIFS(DataSource!K:K,DataSource!U:U, '5027_'!F439, DataSource!G:G, "RON")</f>
        <v>0</v>
      </c>
      <c r="J439">
        <f>SUMIFS(DataSource!K:K, DataSource!U:U, '5027_'!F439, DataSource!G:G, "DEV")</f>
        <v>0</v>
      </c>
    </row>
    <row r="440" spans="2:13" x14ac:dyDescent="0.3">
      <c r="B440" t="s">
        <v>494</v>
      </c>
      <c r="F440">
        <v>612</v>
      </c>
      <c r="H440">
        <f>SUMIFS(DataSource!K:K,DataSource!U:U, '5027_'!F440, DataSource!G:G, "RON")</f>
        <v>0</v>
      </c>
      <c r="J440">
        <f>SUMIFS(DataSource!K:K, DataSource!U:U, '5027_'!F440, DataSource!G:G, "DEV")</f>
        <v>0</v>
      </c>
    </row>
    <row r="441" spans="2:13" x14ac:dyDescent="0.3">
      <c r="B441" t="s">
        <v>679</v>
      </c>
      <c r="F441">
        <v>613</v>
      </c>
      <c r="H441">
        <f>SUM(H442:I443)</f>
        <v>0</v>
      </c>
      <c r="J441">
        <f>SUM(J442:K443)</f>
        <v>0</v>
      </c>
      <c r="L441" t="str">
        <f>IF(H441=SUM(H442:I443),"ok","err")</f>
        <v>ok</v>
      </c>
      <c r="M441" t="str">
        <f>IF(J441=SUM(J442:K443),"ok","err")</f>
        <v>ok</v>
      </c>
    </row>
    <row r="442" spans="2:13" x14ac:dyDescent="0.3">
      <c r="B442" t="s">
        <v>493</v>
      </c>
      <c r="F442">
        <v>614</v>
      </c>
      <c r="H442">
        <f>SUMIFS(DataSource!K:K, DataSource!U:U, '5027_'!F442, DataSource!G:G, "RON")</f>
        <v>0</v>
      </c>
      <c r="J442">
        <f>SUMIFS(DataSource!K:K, DataSource!U:U, '5027_'!F442, DataSource!G:G, "DEV")</f>
        <v>0</v>
      </c>
    </row>
    <row r="443" spans="2:13" x14ac:dyDescent="0.3">
      <c r="B443" t="s">
        <v>494</v>
      </c>
      <c r="F443">
        <v>615</v>
      </c>
      <c r="H443">
        <f>SUMIFS(DataSource!K:K, DataSource!U:U, '5027_'!F443, DataSource!G:G, "RON")</f>
        <v>0</v>
      </c>
      <c r="J443">
        <f>SUMIFS(DataSource!K:K, DataSource!U:U, '5027_'!F443, DataSource!G:G, "DEV")</f>
        <v>0</v>
      </c>
    </row>
    <row r="444" spans="2:13" x14ac:dyDescent="0.3">
      <c r="B444" t="s">
        <v>672</v>
      </c>
      <c r="F444">
        <v>616</v>
      </c>
      <c r="H444">
        <f>SUM(H445,H448)</f>
        <v>0</v>
      </c>
      <c r="J444">
        <f>SUM(J445,J448)</f>
        <v>0</v>
      </c>
      <c r="L444" t="str">
        <f>IF(H444=H445+H448,"ok","err")</f>
        <v>ok</v>
      </c>
      <c r="M444" t="str">
        <f>IF(J444=J445+J448,"ok","err")</f>
        <v>ok</v>
      </c>
    </row>
    <row r="445" spans="2:13" x14ac:dyDescent="0.3">
      <c r="B445" t="s">
        <v>633</v>
      </c>
      <c r="F445">
        <v>617</v>
      </c>
      <c r="H445">
        <f>SUM(H446:I447)</f>
        <v>0</v>
      </c>
      <c r="J445">
        <f>SUM(J446:K447)</f>
        <v>0</v>
      </c>
      <c r="L445" t="str">
        <f>IF(H445=SUM(H446:I447),"ok","err")</f>
        <v>ok</v>
      </c>
      <c r="M445" t="str">
        <f>IF(J445=SUM(J446:K447),"ok","err")</f>
        <v>ok</v>
      </c>
    </row>
    <row r="446" spans="2:13" x14ac:dyDescent="0.3">
      <c r="B446" t="s">
        <v>493</v>
      </c>
      <c r="F446">
        <v>618</v>
      </c>
      <c r="H446">
        <f>SUMIFS(DataSource!K:K,DataSource!U:U, '5027_'!F446, DataSource!G:G, "RON")</f>
        <v>0</v>
      </c>
      <c r="J446">
        <f>SUMIFS(DataSource!K:K, DataSource!U:U, '5027_'!F446, DataSource!G:G, "DEV")</f>
        <v>0</v>
      </c>
    </row>
    <row r="447" spans="2:13" x14ac:dyDescent="0.3">
      <c r="B447" t="s">
        <v>494</v>
      </c>
      <c r="F447">
        <v>619</v>
      </c>
      <c r="H447">
        <f>SUMIFS(DataSource!K:K,DataSource!U:U, '5027_'!F447, DataSource!G:G, "RON")</f>
        <v>0</v>
      </c>
      <c r="J447">
        <f>SUMIFS(DataSource!K:K, DataSource!U:U, '5027_'!F447, DataSource!G:G, "DEV")</f>
        <v>0</v>
      </c>
    </row>
    <row r="448" spans="2:13" x14ac:dyDescent="0.3">
      <c r="B448" t="s">
        <v>637</v>
      </c>
      <c r="F448">
        <v>620</v>
      </c>
      <c r="H448">
        <f>SUM(H449:I450)</f>
        <v>0</v>
      </c>
      <c r="J448">
        <f>SUM(J449:K450)</f>
        <v>0</v>
      </c>
      <c r="L448" t="str">
        <f>IF(H448=SUM(H449:I450),"ok","err")</f>
        <v>ok</v>
      </c>
      <c r="M448" t="str">
        <f>IF(J448=SUM(J449:K450),"ok","err")</f>
        <v>ok</v>
      </c>
    </row>
    <row r="449" spans="2:13" x14ac:dyDescent="0.3">
      <c r="B449" t="s">
        <v>493</v>
      </c>
      <c r="F449">
        <v>621</v>
      </c>
      <c r="H449">
        <f>SUMIFS(DataSource!K:K,DataSource!U:U, '5027_'!F449, DataSource!G:G, "RON")</f>
        <v>0</v>
      </c>
      <c r="J449">
        <f>SUMIFS(DataSource!K:K,DataSource!U:U, '5027_'!F449, DataSource!G:G, "DEV")</f>
        <v>0</v>
      </c>
    </row>
    <row r="450" spans="2:13" x14ac:dyDescent="0.3">
      <c r="B450" t="s">
        <v>494</v>
      </c>
      <c r="F450">
        <v>622</v>
      </c>
      <c r="H450">
        <f>SUMIFS(DataSource!K:K,DataSource!U:U, '5027_'!F450, DataSource!G:G, "RON")</f>
        <v>0</v>
      </c>
      <c r="J450">
        <f>SUMIFS(DataSource!K:K,DataSource!U:U, '5027_'!F450, DataSource!G:G, "DEV")</f>
        <v>0</v>
      </c>
    </row>
    <row r="451" spans="2:13" x14ac:dyDescent="0.3">
      <c r="B451" t="s">
        <v>673</v>
      </c>
    </row>
    <row r="452" spans="2:13" x14ac:dyDescent="0.3">
      <c r="B452" t="s">
        <v>680</v>
      </c>
      <c r="F452">
        <v>623</v>
      </c>
      <c r="H452">
        <f>SUM(H453:I454)</f>
        <v>0</v>
      </c>
      <c r="J452">
        <f>SUM(J453:K454)</f>
        <v>0</v>
      </c>
      <c r="L452" t="str">
        <f>IF(H452=SUM(H453:I454),"ok","err")</f>
        <v>ok</v>
      </c>
      <c r="M452" t="str">
        <f>IF(J452=SUM(J453:K454),"ok","err")</f>
        <v>ok</v>
      </c>
    </row>
    <row r="453" spans="2:13" x14ac:dyDescent="0.3">
      <c r="B453" t="s">
        <v>493</v>
      </c>
      <c r="F453">
        <v>624</v>
      </c>
      <c r="H453">
        <f>SUMIFS(DataSource!K:K,DataSource!U:U, '5027_'!F453, DataSource!G:G, "RON")</f>
        <v>0</v>
      </c>
      <c r="J453">
        <f>SUMIFS(DataSource!K:K, DataSource!U:U, '5027_'!F453, DataSource!G:G, "DEV")</f>
        <v>0</v>
      </c>
    </row>
    <row r="454" spans="2:13" x14ac:dyDescent="0.3">
      <c r="B454" t="s">
        <v>494</v>
      </c>
      <c r="F454">
        <v>625</v>
      </c>
      <c r="H454">
        <f>SUMIFS(DataSource!K:K,DataSource!U:U, '5027_'!F454, DataSource!G:G, "RON")</f>
        <v>0</v>
      </c>
      <c r="J454">
        <f>SUMIFS(DataSource!K:K, DataSource!U:U, '5027_'!F454, DataSource!G:G, "DEV")</f>
        <v>0</v>
      </c>
    </row>
    <row r="455" spans="2:13" x14ac:dyDescent="0.3">
      <c r="B455" t="s">
        <v>681</v>
      </c>
      <c r="F455">
        <v>626</v>
      </c>
      <c r="H455">
        <f>SUM(H456:I457)</f>
        <v>0</v>
      </c>
      <c r="J455">
        <f>SUM(J456:K457)</f>
        <v>0</v>
      </c>
      <c r="L455" t="str">
        <f>IF(H455=SUM(H456:I457),"ok","err")</f>
        <v>ok</v>
      </c>
      <c r="M455" t="str">
        <f>IF(J455=SUM(J456:K457),"ok","err")</f>
        <v>ok</v>
      </c>
    </row>
    <row r="456" spans="2:13" x14ac:dyDescent="0.3">
      <c r="B456" t="s">
        <v>493</v>
      </c>
      <c r="F456">
        <v>627</v>
      </c>
      <c r="H456">
        <f>SUMIFS(DataSource!K:K, DataSource!U:U, '5027_'!F456, DataSource!G:G, "RON")</f>
        <v>0</v>
      </c>
      <c r="J456">
        <f>SUMIFS(DataSource!K:K, DataSource!U:U, '5027_'!F456, DataSource!G:G, "DEV")</f>
        <v>0</v>
      </c>
    </row>
    <row r="457" spans="2:13" x14ac:dyDescent="0.3">
      <c r="B457" t="s">
        <v>494</v>
      </c>
      <c r="F457">
        <v>628</v>
      </c>
      <c r="H457">
        <f>SUMIFS(DataSource!K:K, DataSource!U:U, '5027_'!F457, DataSource!G:G, "RON")</f>
        <v>0</v>
      </c>
      <c r="J457">
        <f>SUMIFS(DataSource!K:K, DataSource!U:U, '5027_'!F457, DataSource!G:G, "DEV")</f>
        <v>0</v>
      </c>
    </row>
    <row r="458" spans="2:13" x14ac:dyDescent="0.3">
      <c r="B458" t="s">
        <v>672</v>
      </c>
      <c r="F458">
        <v>629</v>
      </c>
      <c r="H458">
        <f>SUM(H459,H462)</f>
        <v>0</v>
      </c>
      <c r="J458">
        <f>SUM(J459,J462)</f>
        <v>0</v>
      </c>
      <c r="L458" t="str">
        <f>IF(H458=H459+H462,"ok","err")</f>
        <v>ok</v>
      </c>
      <c r="M458" t="str">
        <f>IF(J458=J459+J462,"ok","err")</f>
        <v>ok</v>
      </c>
    </row>
    <row r="459" spans="2:13" x14ac:dyDescent="0.3">
      <c r="B459" t="s">
        <v>643</v>
      </c>
      <c r="F459">
        <v>630</v>
      </c>
      <c r="H459">
        <f>SUM(H460:I461)</f>
        <v>0</v>
      </c>
      <c r="J459">
        <f>SUM(J460:K461)</f>
        <v>0</v>
      </c>
      <c r="L459" t="str">
        <f>IF(H459=SUM(H460:I461),"ok","err")</f>
        <v>ok</v>
      </c>
      <c r="M459" t="str">
        <f>IF(J459=SUM(J460:K461),"ok","err")</f>
        <v>ok</v>
      </c>
    </row>
    <row r="460" spans="2:13" x14ac:dyDescent="0.3">
      <c r="B460" t="s">
        <v>493</v>
      </c>
      <c r="F460">
        <v>631</v>
      </c>
      <c r="H460">
        <f>SUMIFS(DataSource!K:K, DataSource!U:U, '5027_'!F460, DataSource!G:G, "RON")</f>
        <v>0</v>
      </c>
      <c r="J460">
        <f>SUMIFS(DataSource!K:K,DataSource!U:U, '5027_'!F460, DataSource!G:G, "DEV")</f>
        <v>0</v>
      </c>
    </row>
    <row r="461" spans="2:13" x14ac:dyDescent="0.3">
      <c r="B461" t="s">
        <v>494</v>
      </c>
      <c r="F461">
        <v>632</v>
      </c>
      <c r="H461">
        <f>SUMIFS(DataSource!K:K, DataSource!U:U, '5027_'!F461, DataSource!G:G, "RON")</f>
        <v>0</v>
      </c>
      <c r="J461">
        <f>SUMIFS(DataSource!K:K,DataSource!U:U, '5027_'!F461, DataSource!G:G, "DEV")</f>
        <v>0</v>
      </c>
    </row>
    <row r="462" spans="2:13" x14ac:dyDescent="0.3">
      <c r="B462" t="s">
        <v>645</v>
      </c>
      <c r="F462">
        <v>633</v>
      </c>
      <c r="H462">
        <f>SUM(H463:I464)</f>
        <v>0</v>
      </c>
      <c r="J462">
        <f>SUM(J463:K464)</f>
        <v>0</v>
      </c>
      <c r="L462" t="str">
        <f>IF(H462=SUM(H463:I464),"ok","err")</f>
        <v>ok</v>
      </c>
      <c r="M462" t="str">
        <f>IF(J462=SUM(J463:K464),"ok","err")</f>
        <v>ok</v>
      </c>
    </row>
    <row r="463" spans="2:13" x14ac:dyDescent="0.3">
      <c r="B463" t="s">
        <v>493</v>
      </c>
      <c r="F463">
        <v>634</v>
      </c>
      <c r="H463">
        <f>SUMIFS(DataSource!K:K, DataSource!U:U, '5027_'!F463, DataSource!G:G, "RON")</f>
        <v>0</v>
      </c>
      <c r="J463">
        <f>SUMIFS(DataSource!K:K,DataSource!U:U, '5027_'!F463, DataSource!G:G, "DEV")</f>
        <v>0</v>
      </c>
    </row>
    <row r="464" spans="2:13" x14ac:dyDescent="0.3">
      <c r="B464" t="s">
        <v>494</v>
      </c>
      <c r="F464">
        <v>635</v>
      </c>
      <c r="H464">
        <f>SUMIFS(DataSource!K:K, DataSource!U:U, '5027_'!F464, DataSource!G:G, "RON")</f>
        <v>0</v>
      </c>
      <c r="J464">
        <f>SUMIFS(DataSource!K:K,DataSource!U:U, '5027_'!F464, DataSource!G:G, "DEV")</f>
        <v>0</v>
      </c>
    </row>
    <row r="465" spans="2:9" x14ac:dyDescent="0.3">
      <c r="B465" t="s">
        <v>663</v>
      </c>
    </row>
    <row r="469" spans="2:9" x14ac:dyDescent="0.3">
      <c r="D469" t="s">
        <v>498</v>
      </c>
      <c r="I469" t="s">
        <v>499</v>
      </c>
    </row>
    <row r="470" spans="2:9" x14ac:dyDescent="0.3">
      <c r="D470" t="s">
        <v>683</v>
      </c>
      <c r="I470" t="s">
        <v>501</v>
      </c>
    </row>
    <row r="471" spans="2:9" x14ac:dyDescent="0.3">
      <c r="D471" t="s">
        <v>684</v>
      </c>
    </row>
    <row r="472" spans="2:9" x14ac:dyDescent="0.3">
      <c r="D472" t="s">
        <v>503</v>
      </c>
      <c r="I472" t="s">
        <v>504</v>
      </c>
    </row>
    <row r="473" spans="2:9" x14ac:dyDescent="0.3">
      <c r="D473" t="s">
        <v>505</v>
      </c>
      <c r="I473"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4"/>
  <sheetViews>
    <sheetView workbookViewId="0">
      <selection activeCell="O14" sqref="O14"/>
    </sheetView>
  </sheetViews>
  <sheetFormatPr defaultRowHeight="14.4" x14ac:dyDescent="0.3"/>
  <cols>
    <col min="10" max="10" width="13.77734375" style="1" bestFit="1" customWidth="1"/>
  </cols>
  <sheetData>
    <row r="3" spans="2:11" x14ac:dyDescent="0.3">
      <c r="B3" t="s">
        <v>685</v>
      </c>
    </row>
    <row r="4" spans="2:11" x14ac:dyDescent="0.3">
      <c r="B4" t="s">
        <v>686</v>
      </c>
    </row>
    <row r="6" spans="2:11" x14ac:dyDescent="0.3">
      <c r="B6" t="s">
        <v>449</v>
      </c>
    </row>
    <row r="7" spans="2:11" x14ac:dyDescent="0.3">
      <c r="B7" t="s">
        <v>450</v>
      </c>
      <c r="I7" t="s">
        <v>391</v>
      </c>
      <c r="J7" s="1" t="s">
        <v>451</v>
      </c>
      <c r="K7" t="s">
        <v>393</v>
      </c>
    </row>
    <row r="8" spans="2:11" x14ac:dyDescent="0.3">
      <c r="I8" t="s">
        <v>394</v>
      </c>
      <c r="J8" s="1" t="s">
        <v>452</v>
      </c>
      <c r="K8" t="s">
        <v>393</v>
      </c>
    </row>
    <row r="9" spans="2:11" x14ac:dyDescent="0.3">
      <c r="B9" t="s">
        <v>687</v>
      </c>
      <c r="H9">
        <v>1</v>
      </c>
      <c r="I9" t="s">
        <v>396</v>
      </c>
      <c r="J9" s="1" t="s">
        <v>454</v>
      </c>
      <c r="K9" t="s">
        <v>398</v>
      </c>
    </row>
    <row r="11" spans="2:11" x14ac:dyDescent="0.3">
      <c r="B11" t="s">
        <v>688</v>
      </c>
      <c r="C11" t="s">
        <v>400</v>
      </c>
    </row>
    <row r="12" spans="2:11" x14ac:dyDescent="0.3">
      <c r="B12" t="s">
        <v>689</v>
      </c>
      <c r="I12" t="s">
        <v>402</v>
      </c>
      <c r="J12" s="1" t="s">
        <v>690</v>
      </c>
    </row>
    <row r="14" spans="2:11" x14ac:dyDescent="0.3">
      <c r="B14" t="s">
        <v>62</v>
      </c>
      <c r="I14" t="s">
        <v>45</v>
      </c>
      <c r="J14" s="1" t="s">
        <v>410</v>
      </c>
    </row>
    <row r="15" spans="2:11" x14ac:dyDescent="0.3">
      <c r="B15" t="s">
        <v>691</v>
      </c>
    </row>
    <row r="16" spans="2:11" x14ac:dyDescent="0.3">
      <c r="B16" t="s">
        <v>540</v>
      </c>
      <c r="I16">
        <v>110</v>
      </c>
      <c r="J16" s="1">
        <v>430987</v>
      </c>
    </row>
    <row r="17" spans="2:10" x14ac:dyDescent="0.3">
      <c r="B17" t="s">
        <v>692</v>
      </c>
      <c r="I17">
        <v>111</v>
      </c>
      <c r="J17" s="1">
        <v>0</v>
      </c>
    </row>
    <row r="18" spans="2:10" x14ac:dyDescent="0.3">
      <c r="B18" t="s">
        <v>693</v>
      </c>
      <c r="I18">
        <v>112</v>
      </c>
      <c r="J18" s="1">
        <v>0</v>
      </c>
    </row>
    <row r="19" spans="2:10" x14ac:dyDescent="0.3">
      <c r="B19" t="s">
        <v>694</v>
      </c>
      <c r="I19">
        <v>113</v>
      </c>
      <c r="J19" s="1">
        <v>0</v>
      </c>
    </row>
    <row r="20" spans="2:10" x14ac:dyDescent="0.3">
      <c r="B20" t="s">
        <v>695</v>
      </c>
      <c r="I20">
        <v>114</v>
      </c>
      <c r="J20" s="1">
        <f>DataSource!Q164</f>
        <v>0</v>
      </c>
    </row>
    <row r="30" spans="2:10" x14ac:dyDescent="0.3">
      <c r="D30" t="s">
        <v>498</v>
      </c>
      <c r="I30" t="s">
        <v>499</v>
      </c>
    </row>
    <row r="31" spans="2:10" x14ac:dyDescent="0.3">
      <c r="D31" t="s">
        <v>696</v>
      </c>
      <c r="I31" t="s">
        <v>501</v>
      </c>
    </row>
    <row r="32" spans="2:10" x14ac:dyDescent="0.3">
      <c r="D32" t="s">
        <v>697</v>
      </c>
    </row>
    <row r="33" spans="4:9" x14ac:dyDescent="0.3">
      <c r="D33" t="s">
        <v>503</v>
      </c>
      <c r="I33" t="s">
        <v>504</v>
      </c>
    </row>
    <row r="34" spans="4:9" x14ac:dyDescent="0.3">
      <c r="D34" t="s">
        <v>505</v>
      </c>
      <c r="I34" t="s">
        <v>506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M164"/>
  <sheetViews>
    <sheetView workbookViewId="0">
      <selection activeCell="K72" sqref="K72"/>
    </sheetView>
  </sheetViews>
  <sheetFormatPr defaultRowHeight="14.4" x14ac:dyDescent="0.3"/>
  <cols>
    <col min="11" max="11" width="15.33203125" style="1" bestFit="1" customWidth="1"/>
  </cols>
  <sheetData>
    <row r="3" spans="2:11" x14ac:dyDescent="0.3">
      <c r="B3" t="s">
        <v>698</v>
      </c>
    </row>
    <row r="4" spans="2:11" x14ac:dyDescent="0.3">
      <c r="B4" t="s">
        <v>699</v>
      </c>
    </row>
    <row r="5" spans="2:11" x14ac:dyDescent="0.3">
      <c r="B5" t="s">
        <v>700</v>
      </c>
      <c r="I5" t="s">
        <v>701</v>
      </c>
    </row>
    <row r="6" spans="2:11" x14ac:dyDescent="0.3">
      <c r="B6" t="s">
        <v>702</v>
      </c>
      <c r="I6" t="s">
        <v>703</v>
      </c>
    </row>
    <row r="7" spans="2:11" x14ac:dyDescent="0.3">
      <c r="B7" t="s">
        <v>384</v>
      </c>
    </row>
    <row r="8" spans="2:11" x14ac:dyDescent="0.3">
      <c r="B8" t="s">
        <v>704</v>
      </c>
      <c r="I8" t="s">
        <v>705</v>
      </c>
    </row>
    <row r="9" spans="2:11" x14ac:dyDescent="0.3">
      <c r="B9" t="s">
        <v>706</v>
      </c>
      <c r="I9" t="s">
        <v>707</v>
      </c>
    </row>
    <row r="10" spans="2:11" x14ac:dyDescent="0.3">
      <c r="B10" t="s">
        <v>389</v>
      </c>
    </row>
    <row r="11" spans="2:11" x14ac:dyDescent="0.3">
      <c r="B11" t="s">
        <v>390</v>
      </c>
    </row>
    <row r="13" spans="2:11" x14ac:dyDescent="0.3">
      <c r="I13" t="s">
        <v>391</v>
      </c>
      <c r="J13" t="s">
        <v>392</v>
      </c>
      <c r="K13" s="1" t="s">
        <v>393</v>
      </c>
    </row>
    <row r="14" spans="2:11" x14ac:dyDescent="0.3">
      <c r="I14" t="s">
        <v>394</v>
      </c>
      <c r="J14" t="s">
        <v>708</v>
      </c>
      <c r="K14" s="1" t="s">
        <v>393</v>
      </c>
    </row>
    <row r="15" spans="2:11" x14ac:dyDescent="0.3">
      <c r="B15" t="s">
        <v>549</v>
      </c>
      <c r="H15">
        <v>1</v>
      </c>
      <c r="I15" t="s">
        <v>396</v>
      </c>
      <c r="J15" t="s">
        <v>397</v>
      </c>
      <c r="K15" s="1" t="s">
        <v>398</v>
      </c>
    </row>
    <row r="17" spans="2:12" x14ac:dyDescent="0.3">
      <c r="B17" t="s">
        <v>709</v>
      </c>
      <c r="C17" t="s">
        <v>400</v>
      </c>
    </row>
    <row r="18" spans="2:12" x14ac:dyDescent="0.3">
      <c r="J18" t="s">
        <v>402</v>
      </c>
      <c r="K18" s="1" t="s">
        <v>710</v>
      </c>
    </row>
    <row r="20" spans="2:12" x14ac:dyDescent="0.3">
      <c r="B20" t="s">
        <v>62</v>
      </c>
      <c r="J20" t="s">
        <v>45</v>
      </c>
      <c r="K20" s="1" t="s">
        <v>410</v>
      </c>
    </row>
    <row r="21" spans="2:12" x14ac:dyDescent="0.3">
      <c r="B21" t="s">
        <v>711</v>
      </c>
      <c r="J21">
        <v>100</v>
      </c>
      <c r="K21" s="1">
        <f>SUM(K22,K42,K51,K70,K71,K74,K84,K85)</f>
        <v>2277499.0299999998</v>
      </c>
    </row>
    <row r="22" spans="2:12" x14ac:dyDescent="0.3">
      <c r="B22" t="s">
        <v>712</v>
      </c>
      <c r="J22">
        <v>110</v>
      </c>
      <c r="K22" s="1">
        <f>SUM(K23,K41)</f>
        <v>2277499</v>
      </c>
    </row>
    <row r="23" spans="2:12" x14ac:dyDescent="0.3">
      <c r="B23" t="s">
        <v>713</v>
      </c>
      <c r="J23">
        <v>111</v>
      </c>
      <c r="K23" s="1">
        <f>SUM(K24,K36:K40)</f>
        <v>2272135</v>
      </c>
    </row>
    <row r="24" spans="2:12" x14ac:dyDescent="0.3">
      <c r="B24" t="s">
        <v>714</v>
      </c>
      <c r="J24">
        <v>112</v>
      </c>
      <c r="K24" s="1">
        <f>SUM(K25:K35)</f>
        <v>1106472</v>
      </c>
      <c r="L24" t="s">
        <v>420</v>
      </c>
    </row>
    <row r="25" spans="2:12" x14ac:dyDescent="0.3">
      <c r="B25" t="s">
        <v>422</v>
      </c>
      <c r="J25">
        <v>113</v>
      </c>
      <c r="K25" s="1">
        <f>SUMIFS(DataSource!I:I,DataSource!V:V,'5080_venituri'!J25,DataSource!G:G,"RON")</f>
        <v>0</v>
      </c>
    </row>
    <row r="26" spans="2:12" x14ac:dyDescent="0.3">
      <c r="B26" t="s">
        <v>423</v>
      </c>
      <c r="J26">
        <v>114</v>
      </c>
      <c r="K26" s="1">
        <f>SUMIFS(DataSource!I:I,DataSource!V:V,'5080_venituri'!J26,DataSource!G:G,"RON")</f>
        <v>0</v>
      </c>
    </row>
    <row r="27" spans="2:12" x14ac:dyDescent="0.3">
      <c r="B27" t="s">
        <v>715</v>
      </c>
      <c r="J27">
        <v>115</v>
      </c>
      <c r="K27" s="1">
        <f>SUMIFS(DataSource!I:I,DataSource!V:V,'5080_venituri'!J27,DataSource!G:G,"RON")</f>
        <v>0</v>
      </c>
    </row>
    <row r="28" spans="2:12" x14ac:dyDescent="0.3">
      <c r="B28" t="s">
        <v>425</v>
      </c>
      <c r="J28">
        <v>116</v>
      </c>
      <c r="K28" s="1">
        <f>SUMIFS(DataSource!I:I,DataSource!V:V,'5080_venituri'!J28,DataSource!G:G,"RON")</f>
        <v>0</v>
      </c>
    </row>
    <row r="29" spans="2:12" x14ac:dyDescent="0.3">
      <c r="B29" t="s">
        <v>426</v>
      </c>
      <c r="J29">
        <v>117</v>
      </c>
    </row>
    <row r="30" spans="2:12" x14ac:dyDescent="0.3">
      <c r="B30" t="s">
        <v>618</v>
      </c>
      <c r="J30">
        <v>118</v>
      </c>
      <c r="K30" s="1">
        <f>SUMIFS(DataSource!I:I,DataSource!V:V,'5080_venituri'!J30,DataSource!G:G,"RON")</f>
        <v>0</v>
      </c>
    </row>
    <row r="31" spans="2:12" x14ac:dyDescent="0.3">
      <c r="B31" t="s">
        <v>619</v>
      </c>
      <c r="J31">
        <v>119</v>
      </c>
      <c r="K31" s="1">
        <f>SUMIFS(DataSource!I:I,DataSource!V:V,'5080_venituri'!J31,DataSource!G:G,"RON")</f>
        <v>164810</v>
      </c>
    </row>
    <row r="32" spans="2:12" x14ac:dyDescent="0.3">
      <c r="B32" t="s">
        <v>621</v>
      </c>
      <c r="J32">
        <v>120</v>
      </c>
      <c r="K32" s="1">
        <f>SUMIFS(DataSource!I:I,DataSource!V:V,'5080_venituri'!J32,DataSource!G:G,"RON")</f>
        <v>0</v>
      </c>
    </row>
    <row r="33" spans="2:13" x14ac:dyDescent="0.3">
      <c r="B33" t="s">
        <v>622</v>
      </c>
      <c r="J33">
        <v>121</v>
      </c>
      <c r="K33" s="1">
        <f>SUMIFS(DataSource!I:I,DataSource!V:V,'5080_venituri'!J33,DataSource!G:G,"RON")</f>
        <v>596367</v>
      </c>
      <c r="M33" t="s">
        <v>716</v>
      </c>
    </row>
    <row r="34" spans="2:13" x14ac:dyDescent="0.3">
      <c r="B34" t="s">
        <v>631</v>
      </c>
      <c r="J34">
        <v>122</v>
      </c>
      <c r="K34" s="1">
        <f>SUMIFS(DataSource!I:I,DataSource!V:V,'5080_venituri'!J34,DataSource!G:G,"RON")</f>
        <v>345295</v>
      </c>
    </row>
    <row r="35" spans="2:13" x14ac:dyDescent="0.3">
      <c r="B35" t="s">
        <v>624</v>
      </c>
      <c r="J35">
        <v>123</v>
      </c>
      <c r="K35" s="1">
        <f>SUMIFS(DataSource!I:I,DataSource!V:V,'5080_venituri'!J35,DataSource!G:G,"RON")</f>
        <v>0</v>
      </c>
    </row>
    <row r="36" spans="2:13" x14ac:dyDescent="0.3">
      <c r="B36" t="s">
        <v>625</v>
      </c>
      <c r="J36">
        <v>124</v>
      </c>
      <c r="K36" s="1">
        <f>SUMIFS(DataSource!I:I,DataSource!V:V,'5080_venituri'!J36,DataSource!G:G,"RON")</f>
        <v>0</v>
      </c>
    </row>
    <row r="37" spans="2:13" x14ac:dyDescent="0.3">
      <c r="B37" t="s">
        <v>717</v>
      </c>
      <c r="J37">
        <v>125</v>
      </c>
      <c r="K37" s="1">
        <f>SUMIFS(DataSource!I:I,DataSource!V:V,'5080_venituri'!J37,DataSource!G:G,"RON")</f>
        <v>0</v>
      </c>
    </row>
    <row r="38" spans="2:13" x14ac:dyDescent="0.3">
      <c r="B38" t="s">
        <v>627</v>
      </c>
      <c r="J38">
        <v>126</v>
      </c>
      <c r="K38" s="1">
        <f>SUMIFS(DataSource!I:I,DataSource!V:V,'5080_venituri'!J38,DataSource!G:G,"RON")</f>
        <v>0</v>
      </c>
    </row>
    <row r="39" spans="2:13" x14ac:dyDescent="0.3">
      <c r="B39" t="s">
        <v>718</v>
      </c>
      <c r="J39">
        <v>127</v>
      </c>
      <c r="K39" s="1">
        <f>SUMIFS(DataSource!I:I,DataSource!V:V,'5080_venituri'!J39,DataSource!G:G,"RON")+1</f>
        <v>1163783</v>
      </c>
      <c r="L39" t="s">
        <v>420</v>
      </c>
      <c r="M39" t="s">
        <v>719</v>
      </c>
    </row>
    <row r="40" spans="2:13" x14ac:dyDescent="0.3">
      <c r="B40" t="s">
        <v>720</v>
      </c>
      <c r="J40">
        <v>128</v>
      </c>
      <c r="K40" s="1">
        <f>SUMIFS(DataSource!I:I,DataSource!V:V,'5080_venituri'!J40,DataSource!G:G,"RON")</f>
        <v>1880</v>
      </c>
      <c r="L40" t="s">
        <v>420</v>
      </c>
      <c r="M40" t="s">
        <v>721</v>
      </c>
    </row>
    <row r="41" spans="2:13" x14ac:dyDescent="0.3">
      <c r="B41" t="s">
        <v>297</v>
      </c>
      <c r="J41">
        <v>129</v>
      </c>
      <c r="K41" s="1">
        <f>SUMIFS(DataSource!I:I,DataSource!V:V,'5080_venituri'!J41,DataSource!G:G,"RON")</f>
        <v>5364</v>
      </c>
      <c r="L41" t="s">
        <v>722</v>
      </c>
      <c r="M41">
        <v>7029</v>
      </c>
    </row>
    <row r="42" spans="2:13" x14ac:dyDescent="0.3">
      <c r="B42" t="s">
        <v>723</v>
      </c>
      <c r="J42">
        <v>130</v>
      </c>
      <c r="K42" s="1">
        <f>SUM(K43:K50)</f>
        <v>0</v>
      </c>
    </row>
    <row r="43" spans="2:13" x14ac:dyDescent="0.3">
      <c r="B43" t="s">
        <v>724</v>
      </c>
      <c r="J43">
        <v>131</v>
      </c>
      <c r="K43" s="1">
        <f>SUMIFS(DataSource!I:I,DataSource!V:V,'5080_venituri'!J43,DataSource!G:G,"RON")</f>
        <v>0</v>
      </c>
    </row>
    <row r="44" spans="2:13" x14ac:dyDescent="0.3">
      <c r="B44" t="s">
        <v>725</v>
      </c>
      <c r="J44">
        <v>132</v>
      </c>
      <c r="K44" s="1">
        <f>SUMIFS(DataSource!I:I,DataSource!V:V,'5080_venituri'!J44,DataSource!G:G,"RON")</f>
        <v>0</v>
      </c>
    </row>
    <row r="45" spans="2:13" x14ac:dyDescent="0.3">
      <c r="B45" t="s">
        <v>726</v>
      </c>
      <c r="J45">
        <v>133</v>
      </c>
      <c r="K45" s="1">
        <f>SUMIFS(DataSource!I:I,DataSource!V:V,'5080_venituri'!J45,DataSource!G:G,"RON")</f>
        <v>0</v>
      </c>
    </row>
    <row r="46" spans="2:13" x14ac:dyDescent="0.3">
      <c r="B46" t="s">
        <v>727</v>
      </c>
      <c r="J46">
        <v>134</v>
      </c>
      <c r="K46" s="1">
        <f>SUMIFS(DataSource!I:I,DataSource!V:V,'5080_venituri'!J46,DataSource!G:G,"RON")</f>
        <v>0</v>
      </c>
    </row>
    <row r="47" spans="2:13" x14ac:dyDescent="0.3">
      <c r="B47" t="s">
        <v>728</v>
      </c>
      <c r="J47">
        <v>135</v>
      </c>
      <c r="K47" s="1">
        <f>SUMIFS(DataSource!I:I,DataSource!V:V,'5080_venituri'!J47,DataSource!G:G,"RON")</f>
        <v>0</v>
      </c>
    </row>
    <row r="48" spans="2:13" x14ac:dyDescent="0.3">
      <c r="B48" t="s">
        <v>729</v>
      </c>
      <c r="J48">
        <v>136</v>
      </c>
      <c r="K48" s="1">
        <f>SUMIFS(DataSource!I:I,DataSource!V:V,'5080_venituri'!J48,DataSource!G:G,"RON")</f>
        <v>0</v>
      </c>
    </row>
    <row r="49" spans="2:11" x14ac:dyDescent="0.3">
      <c r="B49" t="s">
        <v>730</v>
      </c>
      <c r="J49">
        <v>137</v>
      </c>
      <c r="K49" s="1">
        <f>SUMIFS(DataSource!I:I,DataSource!V:V,'5080_venituri'!J49,DataSource!G:G,"RON")</f>
        <v>0</v>
      </c>
    </row>
    <row r="50" spans="2:11" x14ac:dyDescent="0.3">
      <c r="B50" t="s">
        <v>731</v>
      </c>
      <c r="J50">
        <v>138</v>
      </c>
      <c r="K50" s="1">
        <f>SUMIFS(DataSource!I:I,DataSource!V:V,'5080_venituri'!J50,DataSource!G:G,"RON")</f>
        <v>0</v>
      </c>
    </row>
    <row r="51" spans="2:11" x14ac:dyDescent="0.3">
      <c r="B51" t="s">
        <v>732</v>
      </c>
      <c r="J51">
        <v>140</v>
      </c>
      <c r="K51" s="1">
        <f>SUM(K52:K55)</f>
        <v>0.03</v>
      </c>
    </row>
    <row r="52" spans="2:11" x14ac:dyDescent="0.3">
      <c r="B52" t="s">
        <v>733</v>
      </c>
      <c r="J52">
        <v>142</v>
      </c>
      <c r="K52" s="1">
        <f>SUMIFS(DataSource!I:I,DataSource!V:V,'5080_venituri'!J52,DataSource!G:G,"RON")</f>
        <v>0</v>
      </c>
    </row>
    <row r="53" spans="2:11" x14ac:dyDescent="0.3">
      <c r="B53" t="s">
        <v>734</v>
      </c>
      <c r="J53">
        <v>144</v>
      </c>
      <c r="K53" s="1">
        <f>SUMIFS(DataSource!I:I,DataSource!V:V,'5080_venituri'!J53,DataSource!G:G,"RON")</f>
        <v>0</v>
      </c>
    </row>
    <row r="54" spans="2:11" x14ac:dyDescent="0.3">
      <c r="B54" t="s">
        <v>730</v>
      </c>
      <c r="J54">
        <v>146</v>
      </c>
      <c r="K54" s="1">
        <f>SUMIFS(DataSource!I:I,DataSource!V:V,'5080_venituri'!J54,DataSource!G:G,"RON")</f>
        <v>0</v>
      </c>
    </row>
    <row r="55" spans="2:11" x14ac:dyDescent="0.3">
      <c r="B55" t="s">
        <v>731</v>
      </c>
      <c r="J55">
        <v>148</v>
      </c>
      <c r="K55" s="1">
        <v>0.03</v>
      </c>
    </row>
    <row r="56" spans="2:11" x14ac:dyDescent="0.3">
      <c r="B56" t="s">
        <v>735</v>
      </c>
    </row>
    <row r="61" spans="2:11" x14ac:dyDescent="0.3">
      <c r="B61" t="s">
        <v>736</v>
      </c>
    </row>
    <row r="62" spans="2:11" x14ac:dyDescent="0.3">
      <c r="B62" t="s">
        <v>737</v>
      </c>
      <c r="I62" t="s">
        <v>391</v>
      </c>
      <c r="J62" t="s">
        <v>451</v>
      </c>
      <c r="K62" s="1" t="s">
        <v>393</v>
      </c>
    </row>
    <row r="63" spans="2:11" x14ac:dyDescent="0.3">
      <c r="I63" t="s">
        <v>394</v>
      </c>
      <c r="J63" t="s">
        <v>452</v>
      </c>
      <c r="K63" s="1" t="s">
        <v>393</v>
      </c>
    </row>
    <row r="64" spans="2:11" x14ac:dyDescent="0.3">
      <c r="B64" t="s">
        <v>453</v>
      </c>
      <c r="H64">
        <v>1</v>
      </c>
      <c r="I64" t="s">
        <v>396</v>
      </c>
      <c r="J64" t="s">
        <v>454</v>
      </c>
      <c r="K64" s="1" t="s">
        <v>398</v>
      </c>
    </row>
    <row r="66" spans="2:13" x14ac:dyDescent="0.3">
      <c r="B66" t="s">
        <v>709</v>
      </c>
      <c r="C66" t="s">
        <v>400</v>
      </c>
    </row>
    <row r="67" spans="2:13" x14ac:dyDescent="0.3">
      <c r="J67" t="s">
        <v>402</v>
      </c>
      <c r="K67" s="1" t="s">
        <v>710</v>
      </c>
    </row>
    <row r="69" spans="2:13" x14ac:dyDescent="0.3">
      <c r="B69" t="s">
        <v>62</v>
      </c>
      <c r="J69" t="s">
        <v>45</v>
      </c>
      <c r="K69" s="1" t="s">
        <v>410</v>
      </c>
    </row>
    <row r="70" spans="2:13" x14ac:dyDescent="0.3">
      <c r="B70" t="s">
        <v>738</v>
      </c>
      <c r="J70">
        <v>150</v>
      </c>
      <c r="K70" s="1">
        <f>SUMIFS(DataSource!I:I,DataSource!V:V,'5080_venituri'!J70,DataSource!G:G,"RON")</f>
        <v>0</v>
      </c>
    </row>
    <row r="71" spans="2:13" x14ac:dyDescent="0.3">
      <c r="B71" t="s">
        <v>739</v>
      </c>
      <c r="J71">
        <v>160</v>
      </c>
      <c r="K71" s="1">
        <f>SUM(K72:K73)</f>
        <v>0</v>
      </c>
    </row>
    <row r="72" spans="2:13" x14ac:dyDescent="0.3">
      <c r="B72" t="s">
        <v>740</v>
      </c>
      <c r="J72">
        <v>163</v>
      </c>
      <c r="K72" s="1">
        <v>0</v>
      </c>
      <c r="L72" t="s">
        <v>420</v>
      </c>
      <c r="M72">
        <v>70611</v>
      </c>
    </row>
    <row r="73" spans="2:13" x14ac:dyDescent="0.3">
      <c r="B73" t="s">
        <v>731</v>
      </c>
      <c r="J73">
        <v>166</v>
      </c>
      <c r="K73" s="1">
        <f>SUMIFS(DataSource!I:I,DataSource!V:V,'5080_venituri'!J73,DataSource!G:G,"RON")</f>
        <v>0</v>
      </c>
    </row>
    <row r="74" spans="2:13" x14ac:dyDescent="0.3">
      <c r="B74" t="s">
        <v>741</v>
      </c>
      <c r="J74">
        <v>170</v>
      </c>
      <c r="K74" s="1">
        <f>SUM(K75,K78,K81,K82,K83)</f>
        <v>0</v>
      </c>
    </row>
    <row r="75" spans="2:13" x14ac:dyDescent="0.3">
      <c r="B75" t="s">
        <v>742</v>
      </c>
      <c r="J75">
        <v>171</v>
      </c>
      <c r="K75" s="1">
        <f>SUM(K76:K77)</f>
        <v>0</v>
      </c>
    </row>
    <row r="76" spans="2:13" x14ac:dyDescent="0.3">
      <c r="B76" t="s">
        <v>743</v>
      </c>
      <c r="J76">
        <v>172</v>
      </c>
      <c r="K76" s="1">
        <f>SUMIFS(DataSource!I:I,DataSource!V:V,'5080_venituri'!J76,DataSource!G:G,"RON")</f>
        <v>0</v>
      </c>
    </row>
    <row r="77" spans="2:13" x14ac:dyDescent="0.3">
      <c r="B77" t="s">
        <v>744</v>
      </c>
      <c r="J77">
        <v>173</v>
      </c>
      <c r="K77" s="1">
        <f>SUMIFS(DataSource!I:I,DataSource!V:V,'5080_venituri'!J77,DataSource!G:G,"RON")</f>
        <v>0</v>
      </c>
    </row>
    <row r="78" spans="2:13" x14ac:dyDescent="0.3">
      <c r="B78" t="s">
        <v>745</v>
      </c>
      <c r="J78">
        <v>174</v>
      </c>
      <c r="K78" s="1">
        <f>SUM(K79:K80)</f>
        <v>0</v>
      </c>
    </row>
    <row r="79" spans="2:13" x14ac:dyDescent="0.3">
      <c r="B79" t="s">
        <v>746</v>
      </c>
      <c r="J79">
        <v>175</v>
      </c>
      <c r="K79" s="1">
        <f>SUMIFS(DataSource!I:I,DataSource!V:V,'5080_venituri'!J79,DataSource!G:G,"RON")</f>
        <v>0</v>
      </c>
    </row>
    <row r="80" spans="2:13" x14ac:dyDescent="0.3">
      <c r="B80" t="s">
        <v>747</v>
      </c>
      <c r="J80">
        <v>176</v>
      </c>
      <c r="K80" s="1">
        <f>SUMIFS(DataSource!I:I,DataSource!V:V,'5080_venituri'!J80,DataSource!G:G,"RON")</f>
        <v>0</v>
      </c>
    </row>
    <row r="81" spans="2:13" x14ac:dyDescent="0.3">
      <c r="B81" t="s">
        <v>748</v>
      </c>
      <c r="J81">
        <v>177</v>
      </c>
      <c r="K81" s="1">
        <f>SUMIFS(DataSource!I:I,DataSource!V:V,'5080_venituri'!J81,DataSource!G:G,"RON")</f>
        <v>0</v>
      </c>
    </row>
    <row r="82" spans="2:13" x14ac:dyDescent="0.3">
      <c r="B82" t="s">
        <v>749</v>
      </c>
      <c r="J82">
        <v>178</v>
      </c>
      <c r="K82" s="1">
        <f>SUMIFS(DataSource!I:I,DataSource!V:V,'5080_venituri'!J82,DataSource!G:G,"RON")</f>
        <v>0</v>
      </c>
    </row>
    <row r="83" spans="2:13" x14ac:dyDescent="0.3">
      <c r="B83" t="s">
        <v>750</v>
      </c>
      <c r="J83">
        <v>179</v>
      </c>
      <c r="K83" s="1">
        <f>SUMIFS(DataSource!I:I,DataSource!V:V,'5080_venituri'!J83,DataSource!G:G,"RON")</f>
        <v>0</v>
      </c>
    </row>
    <row r="84" spans="2:13" x14ac:dyDescent="0.3">
      <c r="B84" t="s">
        <v>751</v>
      </c>
      <c r="J84">
        <v>180</v>
      </c>
      <c r="K84" s="1">
        <f>SUMIFS(DataSource!I:I,DataSource!V:V,'5080_venituri'!J84,DataSource!G:G,"RON")</f>
        <v>0</v>
      </c>
    </row>
    <row r="85" spans="2:13" x14ac:dyDescent="0.3">
      <c r="B85" t="s">
        <v>752</v>
      </c>
      <c r="J85">
        <v>190</v>
      </c>
      <c r="K85" s="1">
        <f>SUMIFS(DataSource!I:I,DataSource!V:V,'5080_venituri'!J85,DataSource!G:G,"RON")</f>
        <v>0</v>
      </c>
    </row>
    <row r="86" spans="2:13" x14ac:dyDescent="0.3">
      <c r="B86" t="s">
        <v>753</v>
      </c>
      <c r="J86">
        <v>200</v>
      </c>
      <c r="K86" s="1">
        <f>SUM(K87,K88,K89,K90,K93,K98)</f>
        <v>19385</v>
      </c>
    </row>
    <row r="87" spans="2:13" x14ac:dyDescent="0.3">
      <c r="B87" t="s">
        <v>754</v>
      </c>
      <c r="J87">
        <v>210</v>
      </c>
      <c r="K87" s="1">
        <f>SUMIFS(DataSource!I:I,DataSource!V:V,'5080_venituri'!J87,DataSource!G:G,"RON")</f>
        <v>0</v>
      </c>
    </row>
    <row r="88" spans="2:13" x14ac:dyDescent="0.3">
      <c r="B88" t="s">
        <v>755</v>
      </c>
      <c r="J88">
        <v>220</v>
      </c>
      <c r="K88" s="1">
        <f>SUMIFS(DataSource!I:I,DataSource!V:V,'5080_venituri'!J88,DataSource!G:G,"RON")</f>
        <v>0</v>
      </c>
    </row>
    <row r="89" spans="2:13" x14ac:dyDescent="0.3">
      <c r="B89" t="s">
        <v>756</v>
      </c>
      <c r="J89">
        <v>230</v>
      </c>
      <c r="K89" s="1">
        <f>SUMIFS(DataSource!I:I,DataSource!V:V,'5080_venituri'!J89,DataSource!G:G,"RON")</f>
        <v>0</v>
      </c>
    </row>
    <row r="90" spans="2:13" x14ac:dyDescent="0.3">
      <c r="B90" t="s">
        <v>757</v>
      </c>
      <c r="J90">
        <v>240</v>
      </c>
      <c r="K90" s="1">
        <f>SUM(K91:K92)</f>
        <v>0</v>
      </c>
    </row>
    <row r="91" spans="2:13" x14ac:dyDescent="0.3">
      <c r="B91" t="s">
        <v>758</v>
      </c>
      <c r="J91">
        <v>243</v>
      </c>
      <c r="K91" s="1">
        <f>SUMIFS(DataSource!I:I,DataSource!V:V,'5080_venituri'!J91,DataSource!G:G,"RON")</f>
        <v>0</v>
      </c>
      <c r="L91" t="s">
        <v>420</v>
      </c>
      <c r="M91">
        <v>74610</v>
      </c>
    </row>
    <row r="92" spans="2:13" x14ac:dyDescent="0.3">
      <c r="B92" t="s">
        <v>759</v>
      </c>
      <c r="J92">
        <v>246</v>
      </c>
      <c r="K92" s="1">
        <f>SUMIFS(DataSource!I:I,DataSource!V:V,'5080_venituri'!J92,DataSource!G:G,"RON")</f>
        <v>0</v>
      </c>
    </row>
    <row r="93" spans="2:13" x14ac:dyDescent="0.3">
      <c r="B93" t="s">
        <v>760</v>
      </c>
      <c r="J93">
        <v>250</v>
      </c>
      <c r="K93" s="1">
        <f>SUM(K94:K95)</f>
        <v>0</v>
      </c>
    </row>
    <row r="94" spans="2:13" x14ac:dyDescent="0.3">
      <c r="B94" t="s">
        <v>761</v>
      </c>
      <c r="J94">
        <v>253</v>
      </c>
      <c r="K94" s="1">
        <f>SUMIFS(DataSource!I:I,DataSource!V:V,'5080_venituri'!J94,DataSource!G:G,"RON")</f>
        <v>0</v>
      </c>
      <c r="L94" t="s">
        <v>420</v>
      </c>
      <c r="M94">
        <v>7471</v>
      </c>
    </row>
    <row r="95" spans="2:13" x14ac:dyDescent="0.3">
      <c r="B95" t="s">
        <v>762</v>
      </c>
      <c r="J95">
        <v>256</v>
      </c>
      <c r="K95" s="1">
        <f>SUM(K96:K97)</f>
        <v>0</v>
      </c>
    </row>
    <row r="96" spans="2:13" x14ac:dyDescent="0.3">
      <c r="B96" t="s">
        <v>763</v>
      </c>
      <c r="J96">
        <v>257</v>
      </c>
      <c r="K96" s="1">
        <f>SUMIFS(DataSource!I:I,DataSource!V:V,'5080_venituri'!J96,DataSource!G:G,"RON")</f>
        <v>0</v>
      </c>
    </row>
    <row r="97" spans="2:13" x14ac:dyDescent="0.3">
      <c r="B97" t="s">
        <v>764</v>
      </c>
      <c r="J97">
        <v>258</v>
      </c>
      <c r="K97" s="1">
        <f>SUMIFS(DataSource!I:I,DataSource!V:V,'5080_venituri'!J97,DataSource!G:G,"RON")</f>
        <v>0</v>
      </c>
    </row>
    <row r="98" spans="2:13" x14ac:dyDescent="0.3">
      <c r="B98" t="s">
        <v>765</v>
      </c>
      <c r="J98">
        <v>260</v>
      </c>
      <c r="K98" s="1">
        <f>SUM(K99:K103)</f>
        <v>19385</v>
      </c>
    </row>
    <row r="99" spans="2:13" x14ac:dyDescent="0.3">
      <c r="B99" t="s">
        <v>766</v>
      </c>
      <c r="J99">
        <v>261</v>
      </c>
      <c r="K99" s="1">
        <f>SUMIFS(DataSource!I:I,DataSource!V:V,'5080_venituri'!J99,DataSource!G:G,"RON")</f>
        <v>0</v>
      </c>
    </row>
    <row r="100" spans="2:13" x14ac:dyDescent="0.3">
      <c r="B100" t="s">
        <v>767</v>
      </c>
      <c r="J100">
        <v>262</v>
      </c>
      <c r="K100" s="1">
        <f>SUMIFS(DataSource!I:I,DataSource!V:V,'5080_venituri'!J100,DataSource!G:G,"RON")</f>
        <v>0</v>
      </c>
    </row>
    <row r="101" spans="2:13" x14ac:dyDescent="0.3">
      <c r="B101" t="s">
        <v>768</v>
      </c>
      <c r="J101">
        <v>263</v>
      </c>
      <c r="K101" s="1">
        <f>SUMIFS(DataSource!I:I,DataSource!V:V,'5080_venituri'!J101,DataSource!G:G,"RON")</f>
        <v>0</v>
      </c>
    </row>
    <row r="102" spans="2:13" x14ac:dyDescent="0.3">
      <c r="B102" t="s">
        <v>769</v>
      </c>
      <c r="J102">
        <v>264</v>
      </c>
      <c r="K102" s="1">
        <f>SUMIFS(DataSource!I:I,DataSource!V:V,'5080_venituri'!J102,DataSource!G:G,"RON")</f>
        <v>0</v>
      </c>
    </row>
    <row r="103" spans="2:13" x14ac:dyDescent="0.3">
      <c r="B103" t="s">
        <v>770</v>
      </c>
      <c r="J103">
        <v>265</v>
      </c>
      <c r="K103" s="1">
        <f>SUM(K104:K106)</f>
        <v>19385</v>
      </c>
    </row>
    <row r="104" spans="2:13" x14ac:dyDescent="0.3">
      <c r="B104" t="s">
        <v>771</v>
      </c>
      <c r="J104">
        <v>266</v>
      </c>
      <c r="K104" s="1">
        <f>SUMIFS(DataSource!I:I,DataSource!V:V,'5080_venituri'!J104,DataSource!G:G,"RON")</f>
        <v>0</v>
      </c>
    </row>
    <row r="105" spans="2:13" x14ac:dyDescent="0.3">
      <c r="B105" t="s">
        <v>772</v>
      </c>
      <c r="J105">
        <v>267</v>
      </c>
      <c r="K105" s="1">
        <f>SUMIFS(DataSource!I:I,DataSource!V:V,'5080_venituri'!J105,DataSource!G:G,"RON")</f>
        <v>0</v>
      </c>
    </row>
    <row r="106" spans="2:13" x14ac:dyDescent="0.3">
      <c r="B106" t="s">
        <v>773</v>
      </c>
      <c r="J106">
        <v>268</v>
      </c>
      <c r="K106" s="1">
        <f>SUMIFS(DataSource!I:I,DataSource!V:V,'5080_venituri'!J106,DataSource!G:G,"RON")</f>
        <v>19385</v>
      </c>
      <c r="L106" t="s">
        <v>420</v>
      </c>
      <c r="M106">
        <v>7499</v>
      </c>
    </row>
    <row r="107" spans="2:13" x14ac:dyDescent="0.3">
      <c r="B107" t="s">
        <v>774</v>
      </c>
      <c r="J107">
        <v>270</v>
      </c>
      <c r="K107" s="1">
        <f>SUM(K108,K109,K122,K126,K131,K140)</f>
        <v>122790</v>
      </c>
    </row>
    <row r="108" spans="2:13" x14ac:dyDescent="0.3">
      <c r="B108" t="s">
        <v>775</v>
      </c>
      <c r="J108">
        <v>273</v>
      </c>
      <c r="K108" s="1">
        <f>SUMIFS(DataSource!I:I,DataSource!V:V,'5080_venituri'!J108,DataSource!G:G,"RON")</f>
        <v>0</v>
      </c>
    </row>
    <row r="109" spans="2:13" x14ac:dyDescent="0.3">
      <c r="B109" t="s">
        <v>776</v>
      </c>
      <c r="J109">
        <v>275</v>
      </c>
      <c r="K109" s="1">
        <f>SUM(K110,K111)</f>
        <v>122790</v>
      </c>
    </row>
    <row r="110" spans="2:13" x14ac:dyDescent="0.3">
      <c r="B110" t="s">
        <v>777</v>
      </c>
      <c r="J110">
        <v>276</v>
      </c>
      <c r="K110" s="1">
        <f>SUMIFS(DataSource!I:I,DataSource!V:V,'5080_venituri'!J110,DataSource!G:G,"RON")</f>
        <v>113703</v>
      </c>
      <c r="L110" t="s">
        <v>420</v>
      </c>
      <c r="M110">
        <v>762114</v>
      </c>
    </row>
    <row r="111" spans="2:13" x14ac:dyDescent="0.3">
      <c r="B111" t="s">
        <v>778</v>
      </c>
      <c r="J111">
        <v>277</v>
      </c>
      <c r="K111" s="1">
        <f>SUMIFS(DataSource!I:I,DataSource!V:V,'5080_venituri'!J111,DataSource!G:G,"RON")</f>
        <v>9087</v>
      </c>
      <c r="L111" t="s">
        <v>420</v>
      </c>
      <c r="M111">
        <v>762214</v>
      </c>
    </row>
    <row r="113" spans="2:11" x14ac:dyDescent="0.3">
      <c r="B113" t="s">
        <v>736</v>
      </c>
    </row>
    <row r="114" spans="2:11" x14ac:dyDescent="0.3">
      <c r="B114" t="s">
        <v>779</v>
      </c>
      <c r="I114" t="s">
        <v>391</v>
      </c>
      <c r="J114" t="s">
        <v>451</v>
      </c>
      <c r="K114" s="1" t="s">
        <v>393</v>
      </c>
    </row>
    <row r="115" spans="2:11" x14ac:dyDescent="0.3">
      <c r="I115" t="s">
        <v>394</v>
      </c>
      <c r="J115" t="s">
        <v>452</v>
      </c>
      <c r="K115" s="1" t="s">
        <v>393</v>
      </c>
    </row>
    <row r="116" spans="2:11" x14ac:dyDescent="0.3">
      <c r="B116" t="s">
        <v>453</v>
      </c>
      <c r="H116">
        <v>1</v>
      </c>
      <c r="I116" t="s">
        <v>396</v>
      </c>
      <c r="J116" t="s">
        <v>454</v>
      </c>
      <c r="K116" s="1" t="s">
        <v>398</v>
      </c>
    </row>
    <row r="118" spans="2:11" x14ac:dyDescent="0.3">
      <c r="B118" t="s">
        <v>709</v>
      </c>
      <c r="C118" t="s">
        <v>400</v>
      </c>
    </row>
    <row r="119" spans="2:11" x14ac:dyDescent="0.3">
      <c r="J119" t="s">
        <v>402</v>
      </c>
      <c r="K119" s="1" t="s">
        <v>710</v>
      </c>
    </row>
    <row r="121" spans="2:11" x14ac:dyDescent="0.3">
      <c r="B121" t="s">
        <v>62</v>
      </c>
      <c r="J121" t="s">
        <v>45</v>
      </c>
      <c r="K121" s="1" t="s">
        <v>410</v>
      </c>
    </row>
    <row r="122" spans="2:11" x14ac:dyDescent="0.3">
      <c r="B122" t="s">
        <v>780</v>
      </c>
      <c r="J122">
        <v>280</v>
      </c>
      <c r="K122" s="1">
        <f>SUM(K123:K125)</f>
        <v>0</v>
      </c>
    </row>
    <row r="123" spans="2:11" x14ac:dyDescent="0.3">
      <c r="B123" t="s">
        <v>781</v>
      </c>
      <c r="J123">
        <v>281</v>
      </c>
      <c r="K123" s="1">
        <f>SUMIFS(DataSource!I:I,DataSource!V:V,'5080_venituri'!J123,DataSource!G:G,"RON")</f>
        <v>0</v>
      </c>
    </row>
    <row r="124" spans="2:11" x14ac:dyDescent="0.3">
      <c r="B124" t="s">
        <v>782</v>
      </c>
      <c r="J124">
        <v>282</v>
      </c>
      <c r="K124" s="1">
        <f>SUMIFS(DataSource!I:I,DataSource!V:V,'5080_venituri'!J124,DataSource!G:G,"RON")</f>
        <v>0</v>
      </c>
    </row>
    <row r="125" spans="2:11" x14ac:dyDescent="0.3">
      <c r="B125" t="s">
        <v>783</v>
      </c>
      <c r="J125">
        <v>283</v>
      </c>
      <c r="K125" s="1">
        <f>SUMIFS(DataSource!I:I,DataSource!V:V,'5080_venituri'!J125,DataSource!G:G,"RON")</f>
        <v>0</v>
      </c>
    </row>
    <row r="126" spans="2:11" x14ac:dyDescent="0.3">
      <c r="B126" t="s">
        <v>784</v>
      </c>
      <c r="J126">
        <v>285</v>
      </c>
      <c r="K126" s="1">
        <f>SUM(K127:K130)</f>
        <v>0</v>
      </c>
    </row>
    <row r="127" spans="2:11" x14ac:dyDescent="0.3">
      <c r="B127" t="s">
        <v>785</v>
      </c>
      <c r="J127">
        <v>286</v>
      </c>
      <c r="K127" s="1">
        <f>SUMIFS(DataSource!I:I,DataSource!V:V,'5080_venituri'!J127,DataSource!G:G,"RON")</f>
        <v>0</v>
      </c>
    </row>
    <row r="128" spans="2:11" x14ac:dyDescent="0.3">
      <c r="B128" t="s">
        <v>786</v>
      </c>
      <c r="J128">
        <v>287</v>
      </c>
      <c r="K128" s="1">
        <f>SUMIFS(DataSource!I:I,DataSource!V:V,'5080_venituri'!J128,DataSource!G:G,"RON")</f>
        <v>0</v>
      </c>
    </row>
    <row r="129" spans="2:11" x14ac:dyDescent="0.3">
      <c r="B129" t="s">
        <v>787</v>
      </c>
      <c r="J129">
        <v>288</v>
      </c>
      <c r="K129" s="1">
        <f>SUMIFS(DataSource!I:I,DataSource!V:V,'5080_venituri'!J129,DataSource!G:G,"RON")</f>
        <v>0</v>
      </c>
    </row>
    <row r="130" spans="2:11" x14ac:dyDescent="0.3">
      <c r="B130" t="s">
        <v>788</v>
      </c>
      <c r="J130">
        <v>289</v>
      </c>
      <c r="K130" s="1">
        <f>SUMIFS(DataSource!I:I,DataSource!V:V,'5080_venituri'!J130,DataSource!G:G,"RON")</f>
        <v>0</v>
      </c>
    </row>
    <row r="131" spans="2:11" x14ac:dyDescent="0.3">
      <c r="B131" t="s">
        <v>789</v>
      </c>
      <c r="J131">
        <v>290</v>
      </c>
      <c r="K131" s="1">
        <f>SUM(K132:K139)</f>
        <v>0</v>
      </c>
    </row>
    <row r="132" spans="2:11" x14ac:dyDescent="0.3">
      <c r="B132" t="s">
        <v>790</v>
      </c>
      <c r="J132">
        <v>291</v>
      </c>
      <c r="K132" s="1">
        <f>SUMIFS(DataSource!I:I,DataSource!V:V,'5080_venituri'!J132,DataSource!G:G,"RON")</f>
        <v>0</v>
      </c>
    </row>
    <row r="133" spans="2:11" x14ac:dyDescent="0.3">
      <c r="B133" t="s">
        <v>791</v>
      </c>
      <c r="J133">
        <v>292</v>
      </c>
      <c r="K133" s="1">
        <f>SUMIFS(DataSource!I:I,DataSource!V:V,'5080_venituri'!J133,DataSource!G:G,"RON")</f>
        <v>0</v>
      </c>
    </row>
    <row r="134" spans="2:11" x14ac:dyDescent="0.3">
      <c r="B134" t="s">
        <v>792</v>
      </c>
      <c r="J134">
        <v>293</v>
      </c>
      <c r="K134" s="1">
        <f>SUMIFS(DataSource!I:I,DataSource!V:V,'5080_venituri'!J134,DataSource!G:G,"RON")</f>
        <v>0</v>
      </c>
    </row>
    <row r="135" spans="2:11" x14ac:dyDescent="0.3">
      <c r="B135" t="s">
        <v>793</v>
      </c>
      <c r="J135">
        <v>294</v>
      </c>
      <c r="K135" s="1">
        <f>SUMIFS(DataSource!I:I,DataSource!V:V,'5080_venituri'!J135,DataSource!G:G,"RON")</f>
        <v>0</v>
      </c>
    </row>
    <row r="136" spans="2:11" x14ac:dyDescent="0.3">
      <c r="B136" t="s">
        <v>794</v>
      </c>
      <c r="J136">
        <v>295</v>
      </c>
      <c r="K136" s="1">
        <f>SUMIFS(DataSource!I:I,DataSource!V:V,'5080_venituri'!J136,DataSource!G:G,"RON")</f>
        <v>0</v>
      </c>
    </row>
    <row r="137" spans="2:11" x14ac:dyDescent="0.3">
      <c r="B137" t="s">
        <v>795</v>
      </c>
      <c r="J137">
        <v>296</v>
      </c>
      <c r="K137" s="1">
        <f>SUMIFS(DataSource!I:I,DataSource!V:V,'5080_venituri'!J137,DataSource!G:G,"RON")</f>
        <v>0</v>
      </c>
    </row>
    <row r="138" spans="2:11" x14ac:dyDescent="0.3">
      <c r="B138" t="s">
        <v>796</v>
      </c>
      <c r="J138">
        <v>297</v>
      </c>
      <c r="K138" s="1">
        <f>SUMIFS(DataSource!I:I,DataSource!V:V,'5080_venituri'!J138,DataSource!G:G,"RON")</f>
        <v>0</v>
      </c>
    </row>
    <row r="139" spans="2:11" x14ac:dyDescent="0.3">
      <c r="B139" t="s">
        <v>797</v>
      </c>
      <c r="J139">
        <v>298</v>
      </c>
      <c r="K139" s="1">
        <f>SUMIFS(DataSource!I:I,DataSource!V:V,'5080_venituri'!J139,DataSource!G:G,"RON")</f>
        <v>0</v>
      </c>
    </row>
    <row r="140" spans="2:11" x14ac:dyDescent="0.3">
      <c r="B140" t="s">
        <v>798</v>
      </c>
      <c r="J140">
        <v>299</v>
      </c>
      <c r="K140" s="1">
        <f>SUMIFS(DataSource!I:I,DataSource!V:V,'5080_venituri'!J140,DataSource!G:G,"RON")</f>
        <v>0</v>
      </c>
    </row>
    <row r="141" spans="2:11" x14ac:dyDescent="0.3">
      <c r="B141" t="s">
        <v>799</v>
      </c>
      <c r="J141">
        <v>300</v>
      </c>
      <c r="K141" s="1">
        <f>SUM(K142,K155)</f>
        <v>0</v>
      </c>
    </row>
    <row r="142" spans="2:11" x14ac:dyDescent="0.3">
      <c r="B142" t="s">
        <v>713</v>
      </c>
      <c r="J142">
        <v>301</v>
      </c>
      <c r="K142" s="1">
        <f>SUM(K143,K144,K148,K151,K154)</f>
        <v>0</v>
      </c>
    </row>
    <row r="143" spans="2:11" x14ac:dyDescent="0.3">
      <c r="B143" t="s">
        <v>649</v>
      </c>
      <c r="J143">
        <v>305</v>
      </c>
      <c r="K143" s="1">
        <f>SUMIFS(DataSource!I:I,DataSource!V:V,'5080_venituri'!J143,DataSource!G:G,"RON")</f>
        <v>0</v>
      </c>
    </row>
    <row r="144" spans="2:11" x14ac:dyDescent="0.3">
      <c r="B144" t="s">
        <v>650</v>
      </c>
      <c r="J144">
        <v>310</v>
      </c>
      <c r="K144" s="1">
        <f>SUM(K145:K147)</f>
        <v>0</v>
      </c>
    </row>
    <row r="145" spans="2:11" x14ac:dyDescent="0.3">
      <c r="B145" t="s">
        <v>800</v>
      </c>
      <c r="J145">
        <v>311</v>
      </c>
      <c r="K145" s="1">
        <f>SUMIFS(DataSource!I:I,DataSource!V:V,'5080_venituri'!J145,DataSource!G:G,"RON")</f>
        <v>0</v>
      </c>
    </row>
    <row r="146" spans="2:11" x14ac:dyDescent="0.3">
      <c r="B146" t="s">
        <v>801</v>
      </c>
      <c r="J146">
        <v>312</v>
      </c>
      <c r="K146" s="1">
        <f>SUMIFS(DataSource!I:I,DataSource!V:V,'5080_venituri'!J146,DataSource!G:G,"RON")</f>
        <v>0</v>
      </c>
    </row>
    <row r="147" spans="2:11" x14ac:dyDescent="0.3">
      <c r="B147" t="s">
        <v>802</v>
      </c>
      <c r="J147">
        <v>313</v>
      </c>
      <c r="K147" s="1">
        <f>SUMIFS(DataSource!I:I,DataSource!V:V,'5080_venituri'!J147,DataSource!G:G,"RON")</f>
        <v>0</v>
      </c>
    </row>
    <row r="148" spans="2:11" x14ac:dyDescent="0.3">
      <c r="B148" t="s">
        <v>654</v>
      </c>
      <c r="J148">
        <v>315</v>
      </c>
      <c r="K148" s="1">
        <f>SUM(K149:K150)</f>
        <v>0</v>
      </c>
    </row>
    <row r="149" spans="2:11" x14ac:dyDescent="0.3">
      <c r="B149" t="s">
        <v>803</v>
      </c>
      <c r="J149">
        <v>316</v>
      </c>
      <c r="K149" s="1">
        <f>SUMIFS(DataSource!I:I,DataSource!V:V,'5080_venituri'!J149,DataSource!G:G,"RON")</f>
        <v>0</v>
      </c>
    </row>
    <row r="150" spans="2:11" x14ac:dyDescent="0.3">
      <c r="B150" t="s">
        <v>801</v>
      </c>
      <c r="J150">
        <v>317</v>
      </c>
      <c r="K150" s="1">
        <f>SUMIFS(DataSource!I:I,DataSource!V:V,'5080_venituri'!J150,DataSource!G:G,"RON")</f>
        <v>0</v>
      </c>
    </row>
    <row r="151" spans="2:11" x14ac:dyDescent="0.3">
      <c r="B151" t="s">
        <v>657</v>
      </c>
      <c r="J151">
        <v>320</v>
      </c>
      <c r="K151" s="1">
        <f>SUM(K152:K153)</f>
        <v>0</v>
      </c>
    </row>
    <row r="152" spans="2:11" x14ac:dyDescent="0.3">
      <c r="B152" t="s">
        <v>803</v>
      </c>
      <c r="J152">
        <v>321</v>
      </c>
      <c r="K152" s="1">
        <f>SUMIFS(DataSource!I:I,DataSource!V:V,'5080_venituri'!J152,DataSource!G:G,"RON")</f>
        <v>0</v>
      </c>
    </row>
    <row r="153" spans="2:11" x14ac:dyDescent="0.3">
      <c r="B153" t="s">
        <v>801</v>
      </c>
      <c r="J153">
        <v>322</v>
      </c>
      <c r="K153" s="1">
        <f>SUMIFS(DataSource!I:I,DataSource!V:V,'5080_venituri'!J153,DataSource!G:G,"RON")</f>
        <v>0</v>
      </c>
    </row>
    <row r="154" spans="2:11" x14ac:dyDescent="0.3">
      <c r="B154" t="s">
        <v>658</v>
      </c>
      <c r="J154">
        <v>325</v>
      </c>
      <c r="K154" s="1">
        <f>SUMIFS(DataSource!I:I,DataSource!V:V,'5080_venituri'!J154,DataSource!G:G,"RON")</f>
        <v>0</v>
      </c>
    </row>
    <row r="155" spans="2:11" x14ac:dyDescent="0.3">
      <c r="B155" t="s">
        <v>297</v>
      </c>
      <c r="J155">
        <v>330</v>
      </c>
      <c r="K155" s="1">
        <f>SUMIFS(DataSource!I:I,DataSource!V:V,'5080_venituri'!J155,DataSource!G:G,"RON")</f>
        <v>0</v>
      </c>
    </row>
    <row r="156" spans="2:11" x14ac:dyDescent="0.3">
      <c r="B156" t="s">
        <v>804</v>
      </c>
      <c r="J156">
        <v>350</v>
      </c>
      <c r="K156" s="1">
        <f>SUM(K21,K86,K107,K141)</f>
        <v>2419674.0299999998</v>
      </c>
    </row>
    <row r="157" spans="2:11" x14ac:dyDescent="0.3">
      <c r="B157" t="s">
        <v>805</v>
      </c>
      <c r="J157">
        <v>400</v>
      </c>
      <c r="K157" s="1">
        <f>SUMIFS(DataSource!I:I,DataSource!V:V,'5080_venituri'!J157,DataSource!G:G,"RON")</f>
        <v>0</v>
      </c>
    </row>
    <row r="158" spans="2:11" x14ac:dyDescent="0.3">
      <c r="B158" t="s">
        <v>806</v>
      </c>
      <c r="J158">
        <v>450</v>
      </c>
      <c r="K158" s="1">
        <f>SUM(K156:K157)</f>
        <v>2419674.0299999998</v>
      </c>
    </row>
    <row r="160" spans="2:11" x14ac:dyDescent="0.3">
      <c r="D160" t="s">
        <v>498</v>
      </c>
      <c r="J160" t="s">
        <v>499</v>
      </c>
    </row>
    <row r="161" spans="4:10" x14ac:dyDescent="0.3">
      <c r="D161" t="s">
        <v>696</v>
      </c>
      <c r="J161" t="s">
        <v>501</v>
      </c>
    </row>
    <row r="162" spans="4:10" x14ac:dyDescent="0.3">
      <c r="D162" t="s">
        <v>697</v>
      </c>
    </row>
    <row r="163" spans="4:10" x14ac:dyDescent="0.3">
      <c r="D163" t="s">
        <v>503</v>
      </c>
      <c r="J163" t="s">
        <v>504</v>
      </c>
    </row>
    <row r="164" spans="4:10" x14ac:dyDescent="0.3">
      <c r="D164" t="s">
        <v>505</v>
      </c>
      <c r="J164" t="s">
        <v>506</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12</vt:i4>
      </vt:variant>
    </vt:vector>
  </HeadingPairs>
  <TitlesOfParts>
    <vt:vector size="12" baseType="lpstr">
      <vt:lpstr>Parametri</vt:lpstr>
      <vt:lpstr>DataSource</vt:lpstr>
      <vt:lpstr>5000_activ</vt:lpstr>
      <vt:lpstr>5000_pasiv</vt:lpstr>
      <vt:lpstr>5000_angajamente</vt:lpstr>
      <vt:lpstr>5026_</vt:lpstr>
      <vt:lpstr>5027_</vt:lpstr>
      <vt:lpstr>5084_</vt:lpstr>
      <vt:lpstr>5080_venituri</vt:lpstr>
      <vt:lpstr>5080_cheltuieli</vt:lpstr>
      <vt:lpstr>5080_rezultate</vt:lpstr>
      <vt:lpstr>5090_</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Stefan Voinea</cp:lastModifiedBy>
  <dcterms:created xsi:type="dcterms:W3CDTF">2021-07-22T06:40:37Z</dcterms:created>
  <dcterms:modified xsi:type="dcterms:W3CDTF">2021-12-17T08:20:46Z</dcterms:modified>
  <cp:category/>
</cp:coreProperties>
</file>