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AccessCapitalIFN\web\storage\app\public\accesscapital\template\"/>
    </mc:Choice>
  </mc:AlternateContent>
  <bookViews>
    <workbookView xWindow="0" yWindow="0" windowWidth="28800" windowHeight="12636" activeTab="2"/>
  </bookViews>
  <sheets>
    <sheet name="Parametri" sheetId="1" r:id="rId1"/>
    <sheet name="Datasheet" sheetId="2" r:id="rId2"/>
    <sheet name="Sheet1" sheetId="3" r:id="rId3"/>
  </sheets>
  <definedNames>
    <definedName name="_xlnm._FilterDatabase" localSheetId="1" hidden="1">Datasheet!$A$2:$M$2</definedName>
  </definedNames>
  <calcPr calcId="152511" forceFullCalc="1"/>
</workbook>
</file>

<file path=xl/calcChain.xml><?xml version="1.0" encoding="utf-8"?>
<calcChain xmlns="http://schemas.openxmlformats.org/spreadsheetml/2006/main">
  <c r="D23" i="3" l="1"/>
  <c r="D24" i="3"/>
  <c r="D25" i="3"/>
  <c r="D26" i="3"/>
  <c r="D22" i="3"/>
  <c r="J19" i="3"/>
  <c r="J17" i="3"/>
  <c r="I19" i="3"/>
  <c r="F19" i="3"/>
  <c r="D19" i="3"/>
  <c r="G15" i="3"/>
  <c r="E15" i="3"/>
  <c r="G19" i="3"/>
  <c r="G17" i="3"/>
  <c r="E19" i="3"/>
  <c r="E17" i="3"/>
  <c r="D27" i="3" l="1"/>
  <c r="D54" i="3"/>
  <c r="F54" i="3" s="1"/>
  <c r="D53" i="3"/>
  <c r="F53" i="3" s="1"/>
  <c r="D52" i="3"/>
  <c r="F52" i="3" s="1"/>
  <c r="D51" i="3"/>
  <c r="F51" i="3" s="1"/>
  <c r="D50" i="3"/>
  <c r="F50" i="3" s="1"/>
  <c r="J47" i="3"/>
  <c r="I47" i="3"/>
  <c r="G47" i="3"/>
  <c r="F47" i="3"/>
  <c r="E47" i="3"/>
  <c r="D47" i="3"/>
  <c r="J46" i="3"/>
  <c r="I46" i="3"/>
  <c r="G46" i="3"/>
  <c r="F46" i="3"/>
  <c r="E46" i="3"/>
  <c r="D46" i="3"/>
  <c r="J45" i="3"/>
  <c r="I45" i="3"/>
  <c r="G45" i="3"/>
  <c r="F45" i="3"/>
  <c r="E45" i="3"/>
  <c r="D45" i="3"/>
  <c r="J44" i="3"/>
  <c r="I44" i="3"/>
  <c r="G44" i="3"/>
  <c r="F44" i="3"/>
  <c r="E44" i="3"/>
  <c r="D44" i="3"/>
  <c r="J43" i="3"/>
  <c r="I43" i="3"/>
  <c r="G43" i="3"/>
  <c r="F43" i="3"/>
  <c r="E43" i="3"/>
  <c r="D43" i="3"/>
  <c r="D40" i="3"/>
  <c r="F40" i="3" s="1"/>
  <c r="D39" i="3"/>
  <c r="F39" i="3" s="1"/>
  <c r="D38" i="3"/>
  <c r="F38" i="3" s="1"/>
  <c r="D37" i="3"/>
  <c r="F37" i="3" s="1"/>
  <c r="D36" i="3"/>
  <c r="F36" i="3" s="1"/>
  <c r="J33" i="3"/>
  <c r="I33" i="3"/>
  <c r="G33" i="3"/>
  <c r="F33" i="3"/>
  <c r="E33" i="3"/>
  <c r="D33" i="3"/>
  <c r="J32" i="3"/>
  <c r="I32" i="3"/>
  <c r="G32" i="3"/>
  <c r="F32" i="3"/>
  <c r="E32" i="3"/>
  <c r="D32" i="3"/>
  <c r="J31" i="3"/>
  <c r="I31" i="3"/>
  <c r="G31" i="3"/>
  <c r="F31" i="3"/>
  <c r="E31" i="3"/>
  <c r="D31" i="3"/>
  <c r="J30" i="3"/>
  <c r="I30" i="3"/>
  <c r="G30" i="3"/>
  <c r="F30" i="3"/>
  <c r="E30" i="3"/>
  <c r="D30" i="3"/>
  <c r="J29" i="3"/>
  <c r="I29" i="3"/>
  <c r="G29" i="3"/>
  <c r="F29" i="3"/>
  <c r="E29" i="3"/>
  <c r="D29" i="3"/>
  <c r="F26" i="3"/>
  <c r="F25" i="3"/>
  <c r="F24" i="3"/>
  <c r="F23" i="3"/>
  <c r="F22" i="3"/>
  <c r="H20" i="3"/>
  <c r="J18" i="3"/>
  <c r="I18" i="3"/>
  <c r="G18" i="3"/>
  <c r="F18" i="3"/>
  <c r="E18" i="3"/>
  <c r="D18" i="3"/>
  <c r="I17" i="3"/>
  <c r="F17" i="3"/>
  <c r="D17" i="3"/>
  <c r="J16" i="3"/>
  <c r="G16" i="3"/>
  <c r="F16" i="3"/>
  <c r="E16" i="3"/>
  <c r="D16" i="3"/>
  <c r="J15" i="3"/>
  <c r="I15" i="3"/>
  <c r="F15" i="3"/>
  <c r="D15" i="3"/>
  <c r="B7" i="3"/>
  <c r="B6" i="3"/>
  <c r="E20" i="3" l="1"/>
  <c r="G20" i="3"/>
  <c r="J34" i="3"/>
  <c r="D34" i="3"/>
  <c r="I34" i="3"/>
  <c r="G34" i="3"/>
  <c r="E34" i="3"/>
  <c r="F34" i="3"/>
  <c r="F20" i="3"/>
  <c r="J20" i="3"/>
  <c r="I20" i="3"/>
  <c r="D20" i="3"/>
  <c r="G48" i="3"/>
  <c r="F41" i="3"/>
  <c r="E48" i="3"/>
  <c r="J48" i="3"/>
  <c r="F27" i="3"/>
  <c r="F48" i="3"/>
  <c r="D48" i="3"/>
  <c r="I48" i="3"/>
  <c r="F55" i="3"/>
  <c r="D41" i="3"/>
  <c r="D55" i="3"/>
  <c r="D56" i="3" l="1"/>
  <c r="G56" i="3"/>
  <c r="J56" i="3"/>
  <c r="E56" i="3"/>
  <c r="I56" i="3"/>
  <c r="F56" i="3"/>
</calcChain>
</file>

<file path=xl/sharedStrings.xml><?xml version="1.0" encoding="utf-8"?>
<sst xmlns="http://schemas.openxmlformats.org/spreadsheetml/2006/main" count="99" uniqueCount="63">
  <si>
    <t>Data:</t>
  </si>
  <si>
    <t>Site:</t>
  </si>
  <si>
    <t>Principal</t>
  </si>
  <si>
    <t>Sistem contabil:</t>
  </si>
  <si>
    <t>BNR</t>
  </si>
  <si>
    <t>Denumirea insitiutiei financiare</t>
  </si>
  <si>
    <t>Contract</t>
  </si>
  <si>
    <t>Client</t>
  </si>
  <si>
    <t>Incadrare</t>
  </si>
  <si>
    <t>PF</t>
  </si>
  <si>
    <t>RiscValutar</t>
  </si>
  <si>
    <t>ExchangeRate</t>
  </si>
  <si>
    <t>ExpunereBruta_Capital</t>
  </si>
  <si>
    <t>ExpunereBruta_Dobanda</t>
  </si>
  <si>
    <t>ExpunereNeta_Capital</t>
  </si>
  <si>
    <t>ExpunereNeta_Dobanda</t>
  </si>
  <si>
    <t>Provizion_Capital</t>
  </si>
  <si>
    <t>Provizion_Dobanda</t>
  </si>
  <si>
    <t>ExpunereExtrabilant</t>
  </si>
  <si>
    <t>Standard</t>
  </si>
  <si>
    <t>Substandard</t>
  </si>
  <si>
    <t>Pierdere</t>
  </si>
  <si>
    <t>Anexă</t>
  </si>
  <si>
    <t>    SITUAŢIA</t>
  </si>
  <si>
    <t xml:space="preserve">privind clasificarea expunerilor din credite/credite legate de serviciilede plată şi necesarul de provizioane specifice de risc de credit aferent acestora </t>
  </si>
  <si>
    <t xml:space="preserve">                                                                                                          specifice de risc de credit la data de                                                                                                                 </t>
  </si>
  <si>
    <t>   </t>
  </si>
  <si>
    <t>- RON-</t>
  </si>
  <si>
    <t>Nr. Crt.</t>
  </si>
  <si>
    <t>Categorii de clasificare</t>
  </si>
  <si>
    <t>Expuneri brute din</t>
  </si>
  <si>
    <t>Expuneri nete1 ) din</t>
  </si>
  <si>
    <t>Coef.</t>
  </si>
  <si>
    <t>Necesar de provizioane specifice de risc pentru</t>
  </si>
  <si>
    <t>principal</t>
  </si>
  <si>
    <t>dobândă</t>
  </si>
  <si>
    <t>A</t>
  </si>
  <si>
    <t>B</t>
  </si>
  <si>
    <t>6=3x5</t>
  </si>
  <si>
    <t>7=4x5</t>
  </si>
  <si>
    <t xml:space="preserve">I - credite acordate debitorilor, alţii decât debitorii, persoane fizice, pentru care se constituie provizioane specifice de risc de credit             </t>
  </si>
  <si>
    <t>ok</t>
  </si>
  <si>
    <t>În observaţie</t>
  </si>
  <si>
    <t>Îndoielnic</t>
  </si>
  <si>
    <t>se reconciliaza cu portofoliu, valoare provizion dobanda + val provizion capital</t>
  </si>
  <si>
    <t>Total (rd. 1 la 5)</t>
  </si>
  <si>
    <t>II - credite acordate debitorilor alţii decât debitorii, persoane fizice, pentru care nu se constituie provizioane specifice de risc de credit</t>
  </si>
  <si>
    <t>Total (rd. 7 la 11)</t>
  </si>
  <si>
    <t xml:space="preserve">III - credite acordate debitorilor, persoane fizice, pentru care se constituie provizioane specifice  de risc de credit (altele decât creditele acordate debitorilor, persoane fizice, expuşi la riscul valutar, şi care sunt înregistrate în valută sau indexate la cursul unei valute)        </t>
  </si>
  <si>
    <t>Total (rd. 13 la 17)</t>
  </si>
  <si>
    <t>X</t>
  </si>
  <si>
    <t xml:space="preserve">IV - credite acordate debitorilor, persoane fizice, pentru care nu se constituie provizioane specifice de risc de credit (altele decât creditele acordate debitorilor, persoane fizice, expuşi la riscul  valutar, şi care sunt înregistrate în valută sau indexate la cursul unei valute)         </t>
  </si>
  <si>
    <t>Total (rd. 19 la 23)</t>
  </si>
  <si>
    <t xml:space="preserve">V - credite acordate debitorilor, persoane fizice, expuşi la riscul valutar, şi care sunt înregistrate în valută sau indexate la cursul unei valute, credite pentru care se constituie provizioane specifice de risc de credit                                                                   </t>
  </si>
  <si>
    <t>Total (rd. 25 la 29)</t>
  </si>
  <si>
    <t xml:space="preserve">VI - credite acordate debitorilor, persoane fizice, expuşi la riscul valutar, şi care sunt  înregistrate în valută sau indexate la cursul unei valute, credite pentru care nu se constituie provizioane specifice de risc de credit                                                           </t>
  </si>
  <si>
    <t>Total (rd. 31 la 35)</t>
  </si>
  <si>
    <t>Total                                              (rd. 6+12+18+24+30+36)</t>
  </si>
  <si>
    <t xml:space="preserve">                                 Întocmit                                   </t>
  </si>
  <si>
    <t>DIRECTOR GENERAL</t>
  </si>
  <si>
    <t xml:space="preserve">1) Expunerile nete reprezintă expunerile brute diminuate corespunzător garanţiilor aferente. </t>
  </si>
  <si>
    <t>ACCESS CAPITAL IFN SA</t>
  </si>
  <si>
    <t>STEFAN NICOARA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</si>
</sst>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l_e_i_-;\-* #,##0.00\ _l_e_i_-;_-* &quot;-&quot;??\ _l_e_i_-;_-@_-"/>
  </numFmts>
  <fonts count="2" x14ac:knownFonts="1">
    <font>
      <sz val="11"/>
      <color rgb="FF000000"/>
      <name val="Calibri"/>
    </font>
    <font>
      <sz val="11"/>
      <color rgb="FF000000"/>
      <name val="Calibri"/>
      <family val="2"/>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0" fillId="2" borderId="0" xfId="0" applyFill="1"/>
    <xf numFmtId="43" fontId="0" fillId="0" borderId="0" xfId="1" applyFont="1"/>
    <xf numFmtId="43" fontId="0" fillId="0" borderId="0" xfId="1" applyFont="1" applyFill="1"/>
    <xf numFmtId="14" fontId="0" fillId="0" borderId="0" xfId="0" applyNumberFormat="1"/>
  </cellXfs>
  <cellStyles count="2">
    <cellStyle name="Normal" xfId="0" builtinId="0"/>
    <cellStyle name="Virgulă" xfId="1" builtinId="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1" sqref="B1"/>
    </sheetView>
  </sheetViews>
  <sheetFormatPr defaultRowHeight="14.4" x14ac:dyDescent="0.3"/>
  <cols>
    <col min="2" max="2" width="10.109375" bestFit="1" customWidth="1"/>
  </cols>
  <sheetData>
    <row r="1" spans="1:3" x14ac:dyDescent="0.3">
      <c r="A1" t="s">
        <v>0</v>
      </c>
      <c r="B1" s="4">
        <v>44561</v>
      </c>
    </row>
    <row r="2" spans="1:3" x14ac:dyDescent="0.3">
      <c r="A2" t="s">
        <v>1</v>
      </c>
      <c r="B2" t="s">
        <v>2</v>
      </c>
    </row>
    <row r="3" spans="1:3" x14ac:dyDescent="0.3">
      <c r="A3" t="s">
        <v>3</v>
      </c>
      <c r="B3" t="s">
        <v>4</v>
      </c>
    </row>
    <row r="6" spans="1:3" x14ac:dyDescent="0.3">
      <c r="A6" t="s">
        <v>5</v>
      </c>
      <c r="C6" t="s">
        <v>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pane ySplit="2" topLeftCell="A3" activePane="bottomLeft" state="frozen"/>
      <selection pane="bottomLeft" activeCell="B13" sqref="B13"/>
    </sheetView>
  </sheetViews>
  <sheetFormatPr defaultRowHeight="14.4" x14ac:dyDescent="0.3"/>
  <cols>
    <col min="1" max="1" width="12.6640625" bestFit="1" customWidth="1"/>
    <col min="2" max="2" width="22.33203125" customWidth="1"/>
    <col min="3" max="6" width="8.88671875" customWidth="1"/>
    <col min="7" max="7" width="22.109375" customWidth="1"/>
    <col min="8" max="8" width="23.88671875" customWidth="1"/>
    <col min="9" max="9" width="21.6640625" customWidth="1"/>
    <col min="10" max="10" width="23.33203125" customWidth="1"/>
    <col min="11" max="11" width="17.44140625" customWidth="1"/>
    <col min="12" max="12" width="19.109375" customWidth="1"/>
    <col min="13" max="13" width="19.6640625" customWidth="1"/>
  </cols>
  <sheetData>
    <row r="1" spans="1:13" x14ac:dyDescent="0.3">
      <c r="A1" s="1"/>
    </row>
    <row r="2" spans="1:13" x14ac:dyDescent="0.3">
      <c r="A2" t="s">
        <v>6</v>
      </c>
      <c r="B2" t="s">
        <v>7</v>
      </c>
      <c r="C2" t="s">
        <v>8</v>
      </c>
      <c r="D2" t="s">
        <v>9</v>
      </c>
      <c r="E2" t="s">
        <v>10</v>
      </c>
      <c r="F2" t="s">
        <v>11</v>
      </c>
      <c r="G2" t="s">
        <v>12</v>
      </c>
      <c r="H2" t="s">
        <v>13</v>
      </c>
      <c r="I2" t="s">
        <v>14</v>
      </c>
      <c r="J2" t="s">
        <v>15</v>
      </c>
      <c r="K2" t="s">
        <v>16</v>
      </c>
      <c r="L2" t="s">
        <v>17</v>
      </c>
      <c r="M2" t="s">
        <v>18</v>
      </c>
    </row>
  </sheetData>
  <sheetProtection formatCells="0" formatColumns="0" formatRows="0" insertColumns="0" insertRows="0" insertHyperlinks="0" deleteColumns="0" deleteRows="0" sort="0" autoFilter="0" pivotTables="0"/>
  <autoFilter ref="A2:M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62"/>
  <sheetViews>
    <sheetView tabSelected="1" workbookViewId="0">
      <selection activeCell="C60" sqref="C60"/>
    </sheetView>
  </sheetViews>
  <sheetFormatPr defaultRowHeight="14.4" x14ac:dyDescent="0.3"/>
  <cols>
    <col min="3" max="3" width="35.6640625" customWidth="1"/>
    <col min="4" max="4" width="16.33203125" style="2" bestFit="1" customWidth="1"/>
    <col min="5" max="5" width="13.6640625" style="2" bestFit="1" customWidth="1"/>
    <col min="6" max="6" width="16.33203125" style="2" bestFit="1" customWidth="1"/>
    <col min="7" max="7" width="13.6640625" style="2" bestFit="1" customWidth="1"/>
    <col min="8" max="8" width="9" style="2" bestFit="1" customWidth="1"/>
    <col min="9" max="10" width="13.6640625" style="2" bestFit="1" customWidth="1"/>
    <col min="11" max="11" width="8.88671875" style="2"/>
  </cols>
  <sheetData>
    <row r="2" spans="2:11" x14ac:dyDescent="0.3">
      <c r="J2" s="2" t="s">
        <v>22</v>
      </c>
    </row>
    <row r="3" spans="2:11" x14ac:dyDescent="0.3">
      <c r="B3" t="s">
        <v>23</v>
      </c>
    </row>
    <row r="4" spans="2:11" x14ac:dyDescent="0.3">
      <c r="B4" t="s">
        <v>24</v>
      </c>
    </row>
    <row r="5" spans="2:11" x14ac:dyDescent="0.3">
      <c r="B5" t="s">
        <v>25</v>
      </c>
    </row>
    <row r="6" spans="2:11" x14ac:dyDescent="0.3">
      <c r="B6">
        <f>Parametri!B1</f>
        <v>44561</v>
      </c>
    </row>
    <row r="7" spans="2:11" x14ac:dyDescent="0.3">
      <c r="B7" t="str">
        <f>"    Denumirea instituţiei financiare nebancare/instituţiei de plată/instituţiei emitente de monedă electronică: 
" &amp; Parametri!C6</f>
        <v>    Denumirea instituţiei financiare nebancare/instituţiei de plată/instituţiei emitente de monedă electronică: 
ACCESS CAPITAL IFN SA</v>
      </c>
    </row>
    <row r="10" spans="2:11" x14ac:dyDescent="0.3">
      <c r="C10" t="s">
        <v>26</v>
      </c>
      <c r="J10" s="2" t="s">
        <v>27</v>
      </c>
    </row>
    <row r="11" spans="2:11" x14ac:dyDescent="0.3">
      <c r="B11" t="s">
        <v>28</v>
      </c>
      <c r="C11" t="s">
        <v>29</v>
      </c>
      <c r="D11" s="2" t="s">
        <v>30</v>
      </c>
      <c r="F11" s="2" t="s">
        <v>31</v>
      </c>
      <c r="H11" s="2" t="s">
        <v>32</v>
      </c>
      <c r="I11" s="2" t="s">
        <v>33</v>
      </c>
    </row>
    <row r="12" spans="2:11" x14ac:dyDescent="0.3">
      <c r="D12" s="2" t="s">
        <v>34</v>
      </c>
      <c r="E12" s="2" t="s">
        <v>35</v>
      </c>
      <c r="F12" s="2" t="s">
        <v>34</v>
      </c>
      <c r="G12" s="2" t="s">
        <v>35</v>
      </c>
      <c r="I12" s="2" t="s">
        <v>34</v>
      </c>
      <c r="J12" s="2" t="s">
        <v>35</v>
      </c>
    </row>
    <row r="13" spans="2:11" x14ac:dyDescent="0.3">
      <c r="B13" t="s">
        <v>36</v>
      </c>
      <c r="C13" t="s">
        <v>37</v>
      </c>
      <c r="D13" s="2">
        <v>1</v>
      </c>
      <c r="E13" s="2">
        <v>2</v>
      </c>
      <c r="F13" s="2">
        <v>3</v>
      </c>
      <c r="G13" s="2">
        <v>4</v>
      </c>
      <c r="H13" s="2">
        <v>5</v>
      </c>
      <c r="I13" s="2" t="s">
        <v>38</v>
      </c>
      <c r="J13" s="2" t="s">
        <v>39</v>
      </c>
    </row>
    <row r="14" spans="2:11" x14ac:dyDescent="0.3">
      <c r="B14" t="s">
        <v>40</v>
      </c>
    </row>
    <row r="15" spans="2:11" x14ac:dyDescent="0.3">
      <c r="B15">
        <v>1</v>
      </c>
      <c r="C15" t="s">
        <v>19</v>
      </c>
      <c r="D15" s="2">
        <f>SUMIFS(Datasheet!G$2:G$65422,Datasheet!C$2:C$65422,"Standard",Datasheet!D$2:D$65422,0)</f>
        <v>0</v>
      </c>
      <c r="E15" s="3">
        <f>SUMIFS(Datasheet!H$2:H$65422, Datasheet!$C$2:$C$65422, "Standard", Datasheet!$D$2:$D$65422, 0)</f>
        <v>0</v>
      </c>
      <c r="F15" s="2">
        <f>SUMIFS(Datasheet!I$2:I$65422, Datasheet!$C$2:$C$65422, "Standard", Datasheet!$D$2:$D$65422, 0)</f>
        <v>0</v>
      </c>
      <c r="G15" s="3">
        <f>SUMIFS(Datasheet!J$2:J$65422, Datasheet!$C$2:$C$65422, "Standard", Datasheet!$D$2:$D$65422, 0)</f>
        <v>0</v>
      </c>
      <c r="I15" s="2">
        <f>SUMIFS(Datasheet!K$2:K$65422, Datasheet!$C$2:$C$65422, "Standard", Datasheet!$D$2:$D$65422, 0)</f>
        <v>0</v>
      </c>
      <c r="J15" s="2">
        <f>SUMIFS(Datasheet!L$2:L$65422, Datasheet!$C$2:$C$65422, "Standard", Datasheet!$D$2:$D$65422, 0)</f>
        <v>0</v>
      </c>
      <c r="K15" s="2" t="s">
        <v>41</v>
      </c>
    </row>
    <row r="16" spans="2:11" x14ac:dyDescent="0.3">
      <c r="B16">
        <v>2</v>
      </c>
      <c r="C16" t="s">
        <v>42</v>
      </c>
      <c r="D16" s="2">
        <f>SUMIFS(Datasheet!G$2:G$65422, Datasheet!C$2:C$65422, "In observatie", Datasheet!D$2:D$65422, 0)</f>
        <v>0</v>
      </c>
      <c r="E16" s="2">
        <f>SUMIFS(Datasheet!H$2:H$65422, Datasheet!$C$2:$C$65422, "In observatie", Datasheet!$D$2:$D$65422, 0)</f>
        <v>0</v>
      </c>
      <c r="F16" s="2">
        <f>SUMIFS(Datasheet!I$2:I$65422, Datasheet!$C$2:$C$65422, "In observatie", Datasheet!$D$2:$D$65422, 0)</f>
        <v>0</v>
      </c>
      <c r="G16" s="2">
        <f>SUMIFS(Datasheet!J$2:J$65422, Datasheet!$C$2:$C$65422, "In observatie", Datasheet!$D$2:$D$65422, 0)</f>
        <v>0</v>
      </c>
      <c r="H16" s="2">
        <v>0.05</v>
      </c>
      <c r="J16" s="2">
        <f>SUMIFS(Datasheet!L$2:L$65422, Datasheet!$C$2:$C$65422, "In observatie", Datasheet!$D$2:$D$65422, 0)</f>
        <v>0</v>
      </c>
    </row>
    <row r="17" spans="2:13" x14ac:dyDescent="0.3">
      <c r="B17">
        <v>3</v>
      </c>
      <c r="C17" t="s">
        <v>20</v>
      </c>
      <c r="D17" s="2">
        <f>SUMIFS(Datasheet!G$2:G$65422, Datasheet!C$2:C$65422, "Substandard", Datasheet!D$2:D$65422, 0)</f>
        <v>0</v>
      </c>
      <c r="E17" s="2">
        <f>SUMIFS(Datasheet!H$2:H$65422, Datasheet!$C$2:$C$65422, "Substandard", Datasheet!$D$2:$D$65422, 0)</f>
        <v>0</v>
      </c>
      <c r="F17" s="2">
        <f>SUMIFS(Datasheet!I$2:I$65422, Datasheet!$C$2:$C$65422, "Substandard", Datasheet!$D$2:$D$65422, 0)</f>
        <v>0</v>
      </c>
      <c r="G17" s="2">
        <f>SUMIFS(Datasheet!J$2:J$65422, Datasheet!$C$2:$C$65422, "Substandard", Datasheet!$D$2:$D$65422, 0)</f>
        <v>0</v>
      </c>
      <c r="H17" s="2">
        <v>0.2</v>
      </c>
      <c r="I17" s="2">
        <f>SUMIFS(Datasheet!K$2:K$65422, Datasheet!$C$2:$C$65422, "Substandard", Datasheet!$D$2:$D$65422, 0)</f>
        <v>0</v>
      </c>
      <c r="J17" s="2">
        <f>SUMIFS(Datasheet!L$2:L$65422, Datasheet!$C$2:$C$65422, "Substandard", Datasheet!$D$2:$D$65422, 0)</f>
        <v>0</v>
      </c>
    </row>
    <row r="18" spans="2:13" x14ac:dyDescent="0.3">
      <c r="B18">
        <v>4</v>
      </c>
      <c r="C18" t="s">
        <v>43</v>
      </c>
      <c r="D18" s="2">
        <f>SUMIFS(Datasheet!G$2:G$65422, Datasheet!C$2:C$65422, "Indoielnic", Datasheet!D$2:D$65422, 0)</f>
        <v>0</v>
      </c>
      <c r="E18" s="2">
        <f>SUMIFS(Datasheet!H$2:H$65422, Datasheet!$C$2:$C$65422, "Indoielnic", Datasheet!$D$2:$D$65422, 0)</f>
        <v>0</v>
      </c>
      <c r="F18" s="2">
        <f>SUMIFS(Datasheet!I$2:I$65422, Datasheet!$C$2:$C$65422, "Indoielnic", Datasheet!$D$2:$D$65422, 0)</f>
        <v>0</v>
      </c>
      <c r="G18" s="2">
        <f>SUMIFS(Datasheet!J$2:J$65422, Datasheet!$C$2:$C$65422, "Indoielnic", Datasheet!$D$2:$D$65422, 0)</f>
        <v>0</v>
      </c>
      <c r="H18" s="2">
        <v>0.5</v>
      </c>
      <c r="I18" s="2">
        <f>SUMIFS(Datasheet!K$2:K$65422, Datasheet!$C$2:$C$65422, "Indoielnic", Datasheet!$D$2:$D$65422, 0)</f>
        <v>0</v>
      </c>
      <c r="J18" s="2">
        <f>SUMIFS(Datasheet!L$2:L$65422, Datasheet!$C$2:$C$65422, "Indoielnic", Datasheet!$D$2:$D$65422, 0)</f>
        <v>0</v>
      </c>
    </row>
    <row r="19" spans="2:13" x14ac:dyDescent="0.3">
      <c r="B19">
        <v>5</v>
      </c>
      <c r="C19" t="s">
        <v>21</v>
      </c>
      <c r="D19" s="3">
        <f>SUMIFS(Datasheet!G$2:G$65422, Datasheet!C$2:C$65422, "Pierdere", Datasheet!D$2:D$65422, 0)</f>
        <v>0</v>
      </c>
      <c r="E19" s="2">
        <f>SUMIFS(Datasheet!H$2:H$65422, Datasheet!$C$2:$C$65422, "Pierdere", Datasheet!$D$2:$D$65422, 0)</f>
        <v>0</v>
      </c>
      <c r="F19" s="3">
        <f>SUMIFS(Datasheet!I$2:I$65422, Datasheet!$C$2:$C$65422, "Pierdere", Datasheet!$D$2:$D$65422, 0)</f>
        <v>0</v>
      </c>
      <c r="G19" s="2">
        <f>SUMIFS(Datasheet!J$2:J$65422, Datasheet!$C$2:$C$65422, "Pierdere", Datasheet!$D$2:$D$65422, 0)</f>
        <v>0</v>
      </c>
      <c r="H19" s="2">
        <v>1</v>
      </c>
      <c r="I19" s="2">
        <f>SUMIFS(Datasheet!K$2:K$65422, Datasheet!$C$2:$C$65422, "Pierdere", Datasheet!$D$2:$D$65422, 0)</f>
        <v>0</v>
      </c>
      <c r="J19" s="2">
        <f>SUMIFS(Datasheet!L$2:L$65422, Datasheet!$C$2:$C$65422, "Pierdere", Datasheet!$D$2:$D$65422, 0)</f>
        <v>0</v>
      </c>
      <c r="M19" t="s">
        <v>44</v>
      </c>
    </row>
    <row r="20" spans="2:13" x14ac:dyDescent="0.3">
      <c r="B20">
        <v>6</v>
      </c>
      <c r="C20" t="s">
        <v>45</v>
      </c>
      <c r="D20" s="2">
        <f>SUM(D15:D19)</f>
        <v>0</v>
      </c>
      <c r="E20" s="2">
        <f t="shared" ref="E20:J20" si="0">SUM(E15:E19)</f>
        <v>0</v>
      </c>
      <c r="F20" s="2">
        <f t="shared" si="0"/>
        <v>0</v>
      </c>
      <c r="G20" s="2">
        <f t="shared" si="0"/>
        <v>0</v>
      </c>
      <c r="H20" s="2">
        <f>H15+H19</f>
        <v>1</v>
      </c>
      <c r="I20" s="2">
        <f t="shared" si="0"/>
        <v>0</v>
      </c>
      <c r="J20" s="2">
        <f t="shared" si="0"/>
        <v>0</v>
      </c>
    </row>
    <row r="21" spans="2:13" x14ac:dyDescent="0.3">
      <c r="B21" t="s">
        <v>46</v>
      </c>
    </row>
    <row r="22" spans="2:13" x14ac:dyDescent="0.3">
      <c r="B22">
        <v>7</v>
      </c>
      <c r="C22" t="s">
        <v>19</v>
      </c>
      <c r="D22" s="2">
        <f>SUMIFS(Datasheet!M$2:M$65422, Datasheet!C$2:C$65422, "In observatie", Datasheet!D$2:D$65422, 0)</f>
        <v>0</v>
      </c>
      <c r="F22" s="2">
        <f>D22</f>
        <v>0</v>
      </c>
      <c r="K22" s="2" t="s">
        <v>41</v>
      </c>
    </row>
    <row r="23" spans="2:13" x14ac:dyDescent="0.3">
      <c r="B23">
        <v>8</v>
      </c>
      <c r="C23" t="s">
        <v>42</v>
      </c>
      <c r="D23" s="2">
        <f>SUMIFS(Datasheet!M$2:M$65422, Datasheet!C$2:C$65422, "In observatie", Datasheet!D$2:D$65422, 0)</f>
        <v>0</v>
      </c>
      <c r="F23" s="2">
        <f>D23</f>
        <v>0</v>
      </c>
    </row>
    <row r="24" spans="2:13" x14ac:dyDescent="0.3">
      <c r="B24">
        <v>9</v>
      </c>
      <c r="C24" t="s">
        <v>20</v>
      </c>
      <c r="D24" s="2">
        <f>SUMIFS(Datasheet!M$2:M$65422, Datasheet!C$2:C$65422, "In observatie", Datasheet!D$2:D$65422, 0)</f>
        <v>0</v>
      </c>
      <c r="F24" s="2">
        <f>D24</f>
        <v>0</v>
      </c>
    </row>
    <row r="25" spans="2:13" x14ac:dyDescent="0.3">
      <c r="B25">
        <v>10</v>
      </c>
      <c r="C25" t="s">
        <v>43</v>
      </c>
      <c r="D25" s="2">
        <f>SUMIFS(Datasheet!M$2:M$65422, Datasheet!C$2:C$65422, "In observatie", Datasheet!D$2:D$65422, 0)</f>
        <v>0</v>
      </c>
      <c r="F25" s="2">
        <f>D25</f>
        <v>0</v>
      </c>
    </row>
    <row r="26" spans="2:13" x14ac:dyDescent="0.3">
      <c r="B26">
        <v>11</v>
      </c>
      <c r="C26" t="s">
        <v>21</v>
      </c>
      <c r="D26" s="2">
        <f>SUMIFS(Datasheet!M$2:M$65422, Datasheet!C$2:C$65422, "In observatie", Datasheet!D$2:D$65422, 0)</f>
        <v>0</v>
      </c>
      <c r="F26" s="2">
        <f>D26</f>
        <v>0</v>
      </c>
    </row>
    <row r="27" spans="2:13" x14ac:dyDescent="0.3">
      <c r="B27">
        <v>12</v>
      </c>
      <c r="C27" t="s">
        <v>47</v>
      </c>
      <c r="D27" s="2">
        <f>SUM(D22:D26)</f>
        <v>0</v>
      </c>
      <c r="F27" s="2">
        <f>SUM(F22:F26)</f>
        <v>0</v>
      </c>
      <c r="K27" s="2" t="s">
        <v>41</v>
      </c>
    </row>
    <row r="28" spans="2:13" x14ac:dyDescent="0.3">
      <c r="B28" t="s">
        <v>48</v>
      </c>
    </row>
    <row r="29" spans="2:13" x14ac:dyDescent="0.3">
      <c r="B29">
        <v>13</v>
      </c>
      <c r="C29" t="s">
        <v>19</v>
      </c>
      <c r="D29" s="2">
        <f>SUMIFS(Datasheet!G$2:G$65422, Datasheet!C$2:C$65422, "Standard", Datasheet!D$2:D$65422, 1, Datasheet!E$2:E$65422, 0)</f>
        <v>0</v>
      </c>
      <c r="E29" s="2">
        <f>SUMIFS(Datasheet!H$2:H$65422, Datasheet!$C$2:$C$65422, "Standard", Datasheet!$D$2:$D$65422, 1, Datasheet!E$2:E$65422, 0)</f>
        <v>0</v>
      </c>
      <c r="F29" s="2">
        <f>SUMIFS(Datasheet!I$2:I$65422, Datasheet!$C$2:$C$65422, "Standard", Datasheet!$D$2:$D$65422, 1, Datasheet!E$2:E$65422, 0)</f>
        <v>0</v>
      </c>
      <c r="G29" s="2">
        <f>SUMIFS(Datasheet!J$2:J$65422, Datasheet!$C$2:$C$65422, "Standard", Datasheet!$D$2:$D$65422, 1, Datasheet!E$2:E$65422, 0)</f>
        <v>0</v>
      </c>
      <c r="I29" s="2">
        <f>SUMIFS(Datasheet!K$2:K$65422, Datasheet!$C$2:$C$65422, "Standard", Datasheet!$D$2:$D$65422, 1, Datasheet!E$2:E$65422, 0)</f>
        <v>0</v>
      </c>
      <c r="J29" s="2">
        <f>SUMIFS(Datasheet!L$2:L$65422, Datasheet!$C$2:$C$65422, "Standard", Datasheet!$D$2:$D$65422, 1, Datasheet!E$2:E$65422, 0)</f>
        <v>0</v>
      </c>
      <c r="K29" s="2" t="s">
        <v>41</v>
      </c>
    </row>
    <row r="30" spans="2:13" x14ac:dyDescent="0.3">
      <c r="B30">
        <v>14</v>
      </c>
      <c r="C30" t="s">
        <v>42</v>
      </c>
      <c r="D30" s="2">
        <f>SUMIFS(Datasheet!G$2:G$65422, Datasheet!C$2:C$65422, "In observatie", Datasheet!D$2:D$65422, 1, Datasheet!E$2:E$65422, 0)</f>
        <v>0</v>
      </c>
      <c r="E30" s="2">
        <f>SUMIFS(Datasheet!H$2:H$65422, Datasheet!$C$2:$C$65422, "In observatie", Datasheet!$D$2:$D$65422, 1, Datasheet!E$2:E$65422, 0)</f>
        <v>0</v>
      </c>
      <c r="F30" s="2">
        <f>SUMIFS(Datasheet!I$2:I$65422, Datasheet!$C$2:$C$65422, "In observatie", Datasheet!$D$2:$D$65422, 1, Datasheet!E$2:E$65422, 0)</f>
        <v>0</v>
      </c>
      <c r="G30" s="2">
        <f>SUMIFS(Datasheet!J$2:J$65422, Datasheet!$C$2:$C$65422, "In observatie", Datasheet!$D$2:$D$65422, 1, Datasheet!E$2:E$65422, 0)</f>
        <v>0</v>
      </c>
      <c r="H30" s="2">
        <v>0.05</v>
      </c>
      <c r="I30" s="2">
        <f>SUMIFS(Datasheet!K$2:K$65422, Datasheet!$C$2:$C$65422, "In observatie", Datasheet!$D$2:$D$65422, 1, Datasheet!E$2:E$65422, 0)</f>
        <v>0</v>
      </c>
      <c r="J30" s="2">
        <f>SUMIFS(Datasheet!L$2:L$65422, Datasheet!$C$2:$C$65422, "In observatie", Datasheet!$D$2:$D$65422, 1, Datasheet!E$2:E$65422, 0)</f>
        <v>0</v>
      </c>
    </row>
    <row r="31" spans="2:13" x14ac:dyDescent="0.3">
      <c r="B31">
        <v>15</v>
      </c>
      <c r="C31" t="s">
        <v>20</v>
      </c>
      <c r="D31" s="2">
        <f>SUMIFS(Datasheet!G$2:G$65422, Datasheet!C$2:C$65422, "Substandard", Datasheet!D$2:D$65422, 1, Datasheet!E$2:E$65422, 0)</f>
        <v>0</v>
      </c>
      <c r="E31" s="2">
        <f>SUMIFS(Datasheet!H$2:H$65422, Datasheet!$C$2:$C$65422, "Substandard", Datasheet!$D$2:$D$65422, 1, Datasheet!E$2:E$65422, 0)</f>
        <v>0</v>
      </c>
      <c r="F31" s="2">
        <f>SUMIFS(Datasheet!I$2:I$65422, Datasheet!$C$2:$C$65422, "Substandard", Datasheet!$D$2:$D$65422, 1, Datasheet!E$2:E$65422, 0)</f>
        <v>0</v>
      </c>
      <c r="G31" s="2">
        <f>SUMIFS(Datasheet!J$2:J$65422, Datasheet!$C$2:$C$65422, "Substandard", Datasheet!$D$2:$D$65422, 1, Datasheet!E$2:E$65422, 0)</f>
        <v>0</v>
      </c>
      <c r="H31" s="2">
        <v>0.2</v>
      </c>
      <c r="I31" s="2">
        <f>SUMIFS(Datasheet!K$2:K$65422, Datasheet!$C$2:$C$65422, "Substandard", Datasheet!$D$2:$D$65422, 1, Datasheet!E$2:E$65422, 0)</f>
        <v>0</v>
      </c>
      <c r="J31" s="2">
        <f>SUMIFS(Datasheet!L$2:L$65422, Datasheet!$C$2:$C$65422, "Substandard", Datasheet!$D$2:$D$65422, 1, Datasheet!E$2:E$65422, 0)</f>
        <v>0</v>
      </c>
      <c r="K31" s="2" t="s">
        <v>41</v>
      </c>
    </row>
    <row r="32" spans="2:13" x14ac:dyDescent="0.3">
      <c r="B32">
        <v>16</v>
      </c>
      <c r="C32" t="s">
        <v>43</v>
      </c>
      <c r="D32" s="2">
        <f>SUMIFS(Datasheet!G$2:G$65422, Datasheet!C$2:C$65422, "Indoielnic", Datasheet!D$2:D$65422, 1, Datasheet!E$2:E$65422, 0)</f>
        <v>0</v>
      </c>
      <c r="E32" s="2">
        <f>SUMIFS(Datasheet!H$2:H$65422, Datasheet!$C$2:$C$65422, "Indoielnic", Datasheet!$D$2:$D$65422, 1, Datasheet!E$2:E$65422, 0)</f>
        <v>0</v>
      </c>
      <c r="F32" s="2">
        <f>SUMIFS(Datasheet!I$2:I$65422, Datasheet!$C$2:$C$65422, "Indoielnic", Datasheet!$D$2:$D$65422, 1, Datasheet!E$2:E$65422, 0)</f>
        <v>0</v>
      </c>
      <c r="G32" s="2">
        <f>SUMIFS(Datasheet!J$2:J$65422, Datasheet!$C$2:$C$65422, "Indoielnic", Datasheet!$D$2:$D$65422, 1, Datasheet!E$2:E$65422, 0)</f>
        <v>0</v>
      </c>
      <c r="H32" s="2">
        <v>0.5</v>
      </c>
      <c r="I32" s="2">
        <f>SUMIFS(Datasheet!K$2:K$65422, Datasheet!$C$2:$C$65422, "Indoielnic", Datasheet!$D$2:$D$65422, 1, Datasheet!E$2:E$65422, 0)</f>
        <v>0</v>
      </c>
      <c r="J32" s="2">
        <f>SUMIFS(Datasheet!L$2:L$65422, Datasheet!$C$2:$C$65422, "Indoielnic", Datasheet!$D$2:$D$65422, 1, Datasheet!E$2:E$65422, 0)</f>
        <v>0</v>
      </c>
    </row>
    <row r="33" spans="2:11" x14ac:dyDescent="0.3">
      <c r="B33">
        <v>17</v>
      </c>
      <c r="C33" t="s">
        <v>21</v>
      </c>
      <c r="D33" s="2">
        <f>SUMIFS(Datasheet!G$2:G$65422, Datasheet!C$2:C$65422, "Pierdere", Datasheet!D$2:D$65422, 1, Datasheet!E$2:E$65422, 0)</f>
        <v>0</v>
      </c>
      <c r="E33" s="2">
        <f>SUMIFS(Datasheet!H$2:H$65422, Datasheet!$C$2:$C$65422, "Pierdere", Datasheet!$D$2:$D$65422, 1, Datasheet!E$2:E$65422, 0)</f>
        <v>0</v>
      </c>
      <c r="F33" s="2">
        <f>SUMIFS(Datasheet!I$2:I$65422, Datasheet!$C$2:$C$65422, "Pierdere", Datasheet!$D$2:$D$65422, 1, Datasheet!E$2:E$65422, 0)</f>
        <v>0</v>
      </c>
      <c r="G33" s="2">
        <f>SUMIFS(Datasheet!J$2:J$65422, Datasheet!$C$2:$C$65422, "Pierdere", Datasheet!$D$2:$D$65422, 1, Datasheet!E$2:E$65422, 0)</f>
        <v>0</v>
      </c>
      <c r="H33" s="2">
        <v>1</v>
      </c>
      <c r="I33" s="2">
        <f>SUMIFS(Datasheet!K$2:K$65422, Datasheet!$C$2:$C$65422, "Pierdere", Datasheet!$D$2:$D$65422, 1, Datasheet!E$2:E$65422, 0)</f>
        <v>0</v>
      </c>
      <c r="J33" s="2">
        <f>SUMIFS(Datasheet!L$2:L$65422, Datasheet!$C$2:$C$65422, "Pierdere", Datasheet!$D$2:$D$65422, 1, Datasheet!E$2:E$65422, 0)</f>
        <v>0</v>
      </c>
    </row>
    <row r="34" spans="2:11" x14ac:dyDescent="0.3">
      <c r="B34">
        <v>18</v>
      </c>
      <c r="C34" t="s">
        <v>49</v>
      </c>
      <c r="D34" s="2">
        <f>SUM(D29:D33)</f>
        <v>0</v>
      </c>
      <c r="E34" s="2">
        <f t="shared" ref="E34:J34" si="1">SUM(E29:E33)</f>
        <v>0</v>
      </c>
      <c r="F34" s="2">
        <f t="shared" si="1"/>
        <v>0</v>
      </c>
      <c r="G34" s="2">
        <f t="shared" si="1"/>
        <v>0</v>
      </c>
      <c r="H34" s="2" t="s">
        <v>50</v>
      </c>
      <c r="I34" s="2">
        <f t="shared" si="1"/>
        <v>0</v>
      </c>
      <c r="J34" s="2">
        <f t="shared" si="1"/>
        <v>0</v>
      </c>
      <c r="K34" s="2" t="s">
        <v>41</v>
      </c>
    </row>
    <row r="35" spans="2:11" x14ac:dyDescent="0.3">
      <c r="B35" t="s">
        <v>51</v>
      </c>
    </row>
    <row r="36" spans="2:11" x14ac:dyDescent="0.3">
      <c r="B36">
        <v>19</v>
      </c>
      <c r="C36" t="s">
        <v>19</v>
      </c>
      <c r="D36" s="2">
        <f>SUMIFS(Datasheet!M$2:M$65422, Datasheet!C$2:C$65422, "Standard", Datasheet!D$2:D$65422, 1, Datasheet!E$2:E$65422, 0)</f>
        <v>0</v>
      </c>
      <c r="F36" s="2">
        <f>D36</f>
        <v>0</v>
      </c>
    </row>
    <row r="37" spans="2:11" x14ac:dyDescent="0.3">
      <c r="B37">
        <v>20</v>
      </c>
      <c r="C37" t="s">
        <v>42</v>
      </c>
      <c r="D37" s="2">
        <f>SUMIFS(Datasheet!M$2:M$65422, Datasheet!C$2:C$65422, "In observatie", Datasheet!D$2:D$65422, 1, Datasheet!E$2:E$65422, 0)</f>
        <v>0</v>
      </c>
      <c r="F37" s="2">
        <f>D37</f>
        <v>0</v>
      </c>
    </row>
    <row r="38" spans="2:11" x14ac:dyDescent="0.3">
      <c r="B38">
        <v>21</v>
      </c>
      <c r="C38" t="s">
        <v>20</v>
      </c>
      <c r="D38" s="2">
        <f>SUMIFS(Datasheet!M$2:M$65422, Datasheet!C$2:C$65422, "Substandard", Datasheet!D$2:D$65422, 1, Datasheet!E$2:E$65422, 0)</f>
        <v>0</v>
      </c>
      <c r="F38" s="2">
        <f>D38</f>
        <v>0</v>
      </c>
    </row>
    <row r="39" spans="2:11" x14ac:dyDescent="0.3">
      <c r="B39">
        <v>22</v>
      </c>
      <c r="C39" t="s">
        <v>43</v>
      </c>
      <c r="D39" s="2">
        <f>SUMIFS(Datasheet!M$2:M$65422, Datasheet!C$2:C$65422, "Indoielnic", Datasheet!D$2:D$65422, 1, Datasheet!E$2:E$65422, 0)</f>
        <v>0</v>
      </c>
      <c r="F39" s="2">
        <f>D39</f>
        <v>0</v>
      </c>
    </row>
    <row r="40" spans="2:11" x14ac:dyDescent="0.3">
      <c r="B40">
        <v>23</v>
      </c>
      <c r="C40" t="s">
        <v>21</v>
      </c>
      <c r="D40" s="2">
        <f>SUMIFS(Datasheet!M$2:M$65422, Datasheet!C$2:C$65422, "Pierdere", Datasheet!D$2:D$65422, 1, Datasheet!E$2:E$65422, 0)</f>
        <v>0</v>
      </c>
      <c r="F40" s="2">
        <f>D40</f>
        <v>0</v>
      </c>
    </row>
    <row r="41" spans="2:11" x14ac:dyDescent="0.3">
      <c r="B41">
        <v>24</v>
      </c>
      <c r="C41" t="s">
        <v>52</v>
      </c>
      <c r="D41" s="2">
        <f>SUM(D36:D40)</f>
        <v>0</v>
      </c>
      <c r="F41" s="2">
        <f>SUM(F36:F40)</f>
        <v>0</v>
      </c>
    </row>
    <row r="42" spans="2:11" x14ac:dyDescent="0.3">
      <c r="B42" t="s">
        <v>53</v>
      </c>
    </row>
    <row r="43" spans="2:11" x14ac:dyDescent="0.3">
      <c r="B43">
        <v>25</v>
      </c>
      <c r="C43" t="s">
        <v>19</v>
      </c>
      <c r="D43" s="2">
        <f>SUMIFS(Datasheet!G$2:G$65422, Datasheet!C$2:C$65422, "Standard", Datasheet!D$2:D$65422, 1, Datasheet!E$2:E$65422, 1)</f>
        <v>0</v>
      </c>
      <c r="E43" s="2">
        <f>SUMIFS(Datasheet!H$2:H$65422, Datasheet!$C$2:$C$65422, "Standard", Datasheet!$D$2:$D$65422, 1, Datasheet!E$2:E$65422, 1)</f>
        <v>0</v>
      </c>
      <c r="F43" s="2">
        <f>SUMIFS(Datasheet!I$2:I$65422, Datasheet!$C$2:$C$65422, "Standard", Datasheet!$D$2:$D$65422, 1, Datasheet!E$2:E$65422, 1)</f>
        <v>0</v>
      </c>
      <c r="G43" s="2">
        <f>SUMIFS(Datasheet!J$2:J$65422, Datasheet!$C$2:$C$65422, "Standard", Datasheet!$D$2:$D$65422, 1, Datasheet!E$2:E$65422, 1)</f>
        <v>0</v>
      </c>
      <c r="H43" s="2">
        <v>7.0000000000000007E-2</v>
      </c>
      <c r="I43" s="2">
        <f>SUMIFS(Datasheet!K$2:K$65422, Datasheet!$C$2:$C$65422, "Standard", Datasheet!$D$2:$D$65422, 1, Datasheet!E$2:E$65422, 1)</f>
        <v>0</v>
      </c>
      <c r="J43" s="2">
        <f>SUMIFS(Datasheet!L$2:L$65422, Datasheet!$C$2:$C$65422, "Standard", Datasheet!$D$2:$D$65422, 1, Datasheet!E$2:E$65422, 1)</f>
        <v>0</v>
      </c>
    </row>
    <row r="44" spans="2:11" x14ac:dyDescent="0.3">
      <c r="B44">
        <v>26</v>
      </c>
      <c r="C44" t="s">
        <v>42</v>
      </c>
      <c r="D44" s="2">
        <f>SUMIFS(Datasheet!G$2:G$65422, Datasheet!C$2:C$65422, "In observatie", Datasheet!D$2:D$65422, 1, Datasheet!E$2:E$65422, 1)</f>
        <v>0</v>
      </c>
      <c r="E44" s="2">
        <f>SUMIFS(Datasheet!H$2:H$65422, Datasheet!$C$2:$C$65422, "In observatie", Datasheet!$D$2:$D$65422, 1, Datasheet!E$2:E$65422, 1)</f>
        <v>0</v>
      </c>
      <c r="F44" s="2">
        <f>SUMIFS(Datasheet!I$2:I$65422, Datasheet!$C$2:$C$65422, "In observatie", Datasheet!$D$2:$D$65422, 1, Datasheet!E$2:E$65422, 1)</f>
        <v>0</v>
      </c>
      <c r="G44" s="2">
        <f>SUMIFS(Datasheet!J$2:J$65422, Datasheet!$C$2:$C$65422, "In observatie", Datasheet!$D$2:$D$65422, 1, Datasheet!E$2:E$65422, 1)</f>
        <v>0</v>
      </c>
      <c r="H44" s="2">
        <v>0.08</v>
      </c>
      <c r="I44" s="2">
        <f>SUMIFS(Datasheet!K$2:K$65422, Datasheet!$C$2:$C$65422, "In observatie", Datasheet!$D$2:$D$65422, 1, Datasheet!E$2:E$65422, 1)</f>
        <v>0</v>
      </c>
      <c r="J44" s="2">
        <f>SUMIFS(Datasheet!L$2:L$65422, Datasheet!$C$2:$C$65422, "In observatie", Datasheet!$D$2:$D$65422, 1, Datasheet!E$2:E$65422, 1)</f>
        <v>0</v>
      </c>
    </row>
    <row r="45" spans="2:11" x14ac:dyDescent="0.3">
      <c r="B45">
        <v>27</v>
      </c>
      <c r="C45" t="s">
        <v>20</v>
      </c>
      <c r="D45" s="2">
        <f>SUMIFS(Datasheet!G$2:G$65422, Datasheet!C$2:C$65422, "Substandard", Datasheet!D$2:D$65422, 1, Datasheet!E$2:E$65422, 1)</f>
        <v>0</v>
      </c>
      <c r="E45" s="2">
        <f>SUMIFS(Datasheet!H$2:H$65422, Datasheet!$C$2:$C$65422, "Substandard", Datasheet!$D$2:$D$65422, 1, Datasheet!E$2:E$65422, 1)</f>
        <v>0</v>
      </c>
      <c r="F45" s="2">
        <f>SUMIFS(Datasheet!I$2:I$65422, Datasheet!$C$2:$C$65422, "Substandard", Datasheet!$D$2:$D$65422, 1, Datasheet!E$2:E$65422, 1)</f>
        <v>0</v>
      </c>
      <c r="G45" s="2">
        <f>SUMIFS(Datasheet!J$2:J$65422, Datasheet!$C$2:$C$65422, "Substandard", Datasheet!$D$2:$D$65422, 1, Datasheet!E$2:E$65422, 1)</f>
        <v>0</v>
      </c>
      <c r="H45" s="2">
        <v>0.23</v>
      </c>
      <c r="I45" s="2">
        <f>SUMIFS(Datasheet!K$2:K$65422, Datasheet!$C$2:$C$65422, "Substandard", Datasheet!$D$2:$D$65422, 1, Datasheet!E$2:E$65422, 1)</f>
        <v>0</v>
      </c>
      <c r="J45" s="2">
        <f>SUMIFS(Datasheet!L$2:L$65422, Datasheet!$C$2:$C$65422, "Substandard", Datasheet!$D$2:$D$65422, 1, Datasheet!E$2:E$65422, 1)</f>
        <v>0</v>
      </c>
    </row>
    <row r="46" spans="2:11" x14ac:dyDescent="0.3">
      <c r="B46">
        <v>28</v>
      </c>
      <c r="C46" t="s">
        <v>43</v>
      </c>
      <c r="D46" s="2">
        <f>SUMIFS(Datasheet!G$2:G$65422, Datasheet!C$2:C$65422, "Indoielnic", Datasheet!D$2:D$65422, 1, Datasheet!E$2:E$65422, 1)</f>
        <v>0</v>
      </c>
      <c r="E46" s="2">
        <f>SUMIFS(Datasheet!H$2:H$65422, Datasheet!$C$2:$C$65422, "Indoielnic", Datasheet!$D$2:$D$65422, 1, Datasheet!E$2:E$65422, 1)</f>
        <v>0</v>
      </c>
      <c r="F46" s="2">
        <f>SUMIFS(Datasheet!I$2:I$65422, Datasheet!$C$2:$C$65422, "Indoielnic", Datasheet!$D$2:$D$65422, 1, Datasheet!E$2:E$65422, 1)</f>
        <v>0</v>
      </c>
      <c r="G46" s="2">
        <f>SUMIFS(Datasheet!J$2:J$65422, Datasheet!$C$2:$C$65422, "Indoielnic", Datasheet!$D$2:$D$65422, 1, Datasheet!E$2:E$65422, 1)</f>
        <v>0</v>
      </c>
      <c r="H46" s="2">
        <v>0.53</v>
      </c>
      <c r="I46" s="2">
        <f>SUMIFS(Datasheet!K$2:K$65422, Datasheet!$C$2:$C$65422, "Indoielnic", Datasheet!$D$2:$D$65422, 1, Datasheet!E$2:E$65422, 1)</f>
        <v>0</v>
      </c>
      <c r="J46" s="2">
        <f>SUMIFS(Datasheet!L$2:L$65422, Datasheet!$C$2:$C$65422, "Indoielnic", Datasheet!$D$2:$D$65422, 1, Datasheet!E$2:E$65422, 1)</f>
        <v>0</v>
      </c>
    </row>
    <row r="47" spans="2:11" x14ac:dyDescent="0.3">
      <c r="B47">
        <v>29</v>
      </c>
      <c r="C47" t="s">
        <v>21</v>
      </c>
      <c r="D47" s="2">
        <f>SUMIFS(Datasheet!G$2:G$65422, Datasheet!C$2:C$65422, "Pierdere", Datasheet!D$2:D$65422, 1, Datasheet!E$2:E$65422, 1)</f>
        <v>0</v>
      </c>
      <c r="E47" s="2">
        <f>SUMIFS(Datasheet!H$2:H$65422, Datasheet!$C$2:$C$65422, "Pierdere", Datasheet!$D$2:$D$65422, 1, Datasheet!E$2:E$65422, 1)</f>
        <v>0</v>
      </c>
      <c r="F47" s="2">
        <f>SUMIFS(Datasheet!I$2:I$65422, Datasheet!$C$2:$C$65422, "Pierdere", Datasheet!$D$2:$D$65422, 1, Datasheet!E$2:E$65422, 1)</f>
        <v>0</v>
      </c>
      <c r="G47" s="2">
        <f>SUMIFS(Datasheet!J$2:J$65422, Datasheet!$C$2:$C$65422, "Pierdere", Datasheet!$D$2:$D$65422, 1, Datasheet!E$2:E$65422, 1)</f>
        <v>0</v>
      </c>
      <c r="H47" s="2">
        <v>1</v>
      </c>
      <c r="I47" s="2">
        <f>SUMIFS(Datasheet!K$2:K$65422, Datasheet!$C$2:$C$65422, "Pierdere", Datasheet!$D$2:$D$65422, 1, Datasheet!E$2:E$65422, 1)</f>
        <v>0</v>
      </c>
      <c r="J47" s="2">
        <f>SUMIFS(Datasheet!L$2:L$65422, Datasheet!$C$2:$C$65422, "Pierdere", Datasheet!$D$2:$D$65422, 1, Datasheet!E$2:E$65422, 1)</f>
        <v>0</v>
      </c>
    </row>
    <row r="48" spans="2:11" x14ac:dyDescent="0.3">
      <c r="B48">
        <v>30</v>
      </c>
      <c r="C48" t="s">
        <v>54</v>
      </c>
      <c r="D48" s="2">
        <f>SUM(D43:D47)</f>
        <v>0</v>
      </c>
      <c r="E48" s="2">
        <f>SUM(E43:E47)</f>
        <v>0</v>
      </c>
      <c r="F48" s="2">
        <f>SUM(F43:F47)</f>
        <v>0</v>
      </c>
      <c r="G48" s="2">
        <f>SUM(G43:G47)</f>
        <v>0</v>
      </c>
      <c r="H48" s="2" t="s">
        <v>50</v>
      </c>
      <c r="I48" s="2">
        <f>SUM(I43:I47)</f>
        <v>0</v>
      </c>
      <c r="J48" s="2">
        <f>SUM(J43:J47)</f>
        <v>0</v>
      </c>
    </row>
    <row r="49" spans="2:10" x14ac:dyDescent="0.3">
      <c r="B49" t="s">
        <v>55</v>
      </c>
    </row>
    <row r="50" spans="2:10" x14ac:dyDescent="0.3">
      <c r="B50">
        <v>31</v>
      </c>
      <c r="C50" t="s">
        <v>19</v>
      </c>
      <c r="D50" s="2">
        <f>SUMIFS(Datasheet!M$2:M$65422, Datasheet!C$2:C$65422, "Standard", Datasheet!D$2:D$65422, 1, Datasheet!E$2:E$65422, 1)</f>
        <v>0</v>
      </c>
      <c r="F50" s="2">
        <f>D50</f>
        <v>0</v>
      </c>
    </row>
    <row r="51" spans="2:10" x14ac:dyDescent="0.3">
      <c r="B51">
        <v>32</v>
      </c>
      <c r="C51" t="s">
        <v>42</v>
      </c>
      <c r="D51" s="2">
        <f>SUMIFS(Datasheet!M$2:M$65422, Datasheet!C$2:C$65422, "In observatie", Datasheet!D$2:D$65422, 1, Datasheet!E$2:E$65422, 1)</f>
        <v>0</v>
      </c>
      <c r="F51" s="2">
        <f>D51</f>
        <v>0</v>
      </c>
    </row>
    <row r="52" spans="2:10" x14ac:dyDescent="0.3">
      <c r="B52">
        <v>33</v>
      </c>
      <c r="C52" t="s">
        <v>20</v>
      </c>
      <c r="D52" s="2">
        <f>SUMIFS(Datasheet!M$2:M$65422, Datasheet!C$2:C$65422, "Substandard", Datasheet!D$2:D$65422, 1, Datasheet!E$2:E$65422, 1)</f>
        <v>0</v>
      </c>
      <c r="F52" s="2">
        <f>D52</f>
        <v>0</v>
      </c>
    </row>
    <row r="53" spans="2:10" x14ac:dyDescent="0.3">
      <c r="B53">
        <v>34</v>
      </c>
      <c r="C53" t="s">
        <v>43</v>
      </c>
      <c r="D53" s="2">
        <f>SUMIFS(Datasheet!M$2:M$65422, Datasheet!C$2:C$65422, "Indoielnic", Datasheet!D$2:D$65422, 1, Datasheet!E$2:E$65422, 1)</f>
        <v>0</v>
      </c>
      <c r="F53" s="2">
        <f>D53</f>
        <v>0</v>
      </c>
    </row>
    <row r="54" spans="2:10" x14ac:dyDescent="0.3">
      <c r="B54">
        <v>35</v>
      </c>
      <c r="C54" t="s">
        <v>21</v>
      </c>
      <c r="D54" s="2">
        <f>SUMIFS(Datasheet!M$2:M$65422, Datasheet!C$2:C$65422, "Pierdere", Datasheet!D$2:D$65422, 1, Datasheet!E$2:E$65422, 1)</f>
        <v>0</v>
      </c>
      <c r="F54" s="2">
        <f>D54</f>
        <v>0</v>
      </c>
    </row>
    <row r="55" spans="2:10" x14ac:dyDescent="0.3">
      <c r="B55">
        <v>36</v>
      </c>
      <c r="C55" t="s">
        <v>56</v>
      </c>
      <c r="D55" s="2">
        <f>SUM(D50:D54)</f>
        <v>0</v>
      </c>
      <c r="F55" s="2">
        <f>SUM(F50:F54)</f>
        <v>0</v>
      </c>
    </row>
    <row r="56" spans="2:10" x14ac:dyDescent="0.3">
      <c r="B56">
        <v>37</v>
      </c>
      <c r="C56" t="s">
        <v>57</v>
      </c>
      <c r="D56" s="2">
        <f>D20+D27+D34+D41+D48+D55</f>
        <v>0</v>
      </c>
      <c r="E56" s="2">
        <f>E20+E27+E34+E41+E48+E55</f>
        <v>0</v>
      </c>
      <c r="F56" s="2">
        <f>F20+F27+F34+F41+F48+F55</f>
        <v>0</v>
      </c>
      <c r="G56" s="2">
        <f>G20+G27+G34+G41+G48+G55</f>
        <v>0</v>
      </c>
      <c r="H56" s="2" t="s">
        <v>50</v>
      </c>
      <c r="I56" s="2">
        <f>I20+I27+I34+I41+I48+I55</f>
        <v>0</v>
      </c>
      <c r="J56" s="2">
        <f>J20+J27+J34+J41+J48+J55</f>
        <v>0</v>
      </c>
    </row>
    <row r="58" spans="2:10" x14ac:dyDescent="0.3">
      <c r="C58" t="s">
        <v>58</v>
      </c>
      <c r="H58" s="2" t="s">
        <v>59</v>
      </c>
    </row>
    <row r="59" spans="2:10" x14ac:dyDescent="0.3">
      <c r="H59" s="2" t="s">
        <v>62</v>
      </c>
    </row>
    <row r="62" spans="2:10" x14ac:dyDescent="0.3">
      <c r="C62" t="s">
        <v>60</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3</vt:i4>
      </vt:variant>
    </vt:vector>
  </HeadingPairs>
  <TitlesOfParts>
    <vt:vector size="3" baseType="lpstr">
      <vt:lpstr>Parametri</vt:lpstr>
      <vt:lpstr>Datasheet</vt:lpstr>
      <vt:lpstr>Sheet1</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Stefan Voinea</cp:lastModifiedBy>
  <dcterms:created xsi:type="dcterms:W3CDTF">2021-04-23T06:53:01Z</dcterms:created>
  <dcterms:modified xsi:type="dcterms:W3CDTF">2021-12-17T08:16:24Z</dcterms:modified>
  <cp:category/>
</cp:coreProperties>
</file>